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OPCC\Governance\Joint Audit and Ethics Committee\13 June 2016\"/>
    </mc:Choice>
  </mc:AlternateContent>
  <bookViews>
    <workbookView xWindow="-1020" yWindow="195" windowWidth="19020" windowHeight="11385" tabRatio="881" firstSheet="1" activeTab="1"/>
  </bookViews>
  <sheets>
    <sheet name="RANGES" sheetId="35" state="hidden" r:id="rId1"/>
    <sheet name="FrontSheet" sheetId="36" r:id="rId2"/>
    <sheet name="Rolling Average" sheetId="43" r:id="rId3"/>
    <sheet name="Recorded Cases &amp; Allegations" sheetId="19" r:id="rId4"/>
    <sheet name="ChartDataLookups" sheetId="40" state="hidden" r:id="rId5"/>
    <sheet name="ChartData1" sheetId="34" state="hidden" r:id="rId6"/>
    <sheet name="ChartData2" sheetId="39" state="hidden" r:id="rId7"/>
    <sheet name="Recorded Cases" sheetId="15" state="hidden" r:id="rId8"/>
    <sheet name="Control Chart &amp; Top 4" sheetId="38" r:id="rId9"/>
    <sheet name="Recorded Allegations" sheetId="13" state="hidden" r:id="rId10"/>
    <sheet name="Allegation Proportions" sheetId="44" r:id="rId11"/>
    <sheet name="Recorded Allegations Chart" sheetId="21" r:id="rId12"/>
    <sheet name="Allegation Outcomes" sheetId="22" r:id="rId13"/>
    <sheet name="Finalised Allegations" sheetId="18" state="hidden" r:id="rId14"/>
    <sheet name="Timeliness Targets" sheetId="41" r:id="rId15"/>
    <sheet name="Appeals" sheetId="42" r:id="rId16"/>
  </sheets>
  <definedNames>
    <definedName name="Allegation_Type_2">RANGES!$C$3:$C$27</definedName>
    <definedName name="AllegationType">RANGES!$C$2:$C$27</definedName>
    <definedName name="Area">RANGES!$A$2:$A$11</definedName>
    <definedName name="CC_AVG">OFFSET(XValuesA,0,5)</definedName>
    <definedName name="CC_L1">OFFSET(XValuesA,0,4)</definedName>
    <definedName name="CC_L2">OFFSET(XValuesA,0,3)</definedName>
    <definedName name="CC_L3">OFFSET(XValuesA,0,2)</definedName>
    <definedName name="CC_U1">OFFSET(XValuesA,0,6)</definedName>
    <definedName name="CC_U2">OFFSET(XValuesA,0,7)</definedName>
    <definedName name="CC_U3">OFFSET(XValuesA,0,8)</definedName>
    <definedName name="Date">RANGES!$B$2:$B$49</definedName>
    <definedName name="EndDate" localSheetId="8">'Control Chart &amp; Top 4'!$C$4</definedName>
    <definedName name="EndDate">'Recorded Cases &amp; Allegations'!$C$4</definedName>
    <definedName name="EndDateA">'Control Chart &amp; Top 4'!$C$4</definedName>
    <definedName name="EndDateR">'Rolling Average'!$C$4</definedName>
    <definedName name="_xlnm.Print_Area" localSheetId="12">'Allegation Outcomes'!$A$1:$H$39</definedName>
    <definedName name="_xlnm.Print_Area" localSheetId="10">'Allegation Proportions'!$A$1:$G$26</definedName>
    <definedName name="_xlnm.Print_Area" localSheetId="15">Appeals!$A$1:$O$48</definedName>
    <definedName name="_xlnm.Print_Area" localSheetId="8">'Control Chart &amp; Top 4'!$A$1:$H$34</definedName>
    <definedName name="_xlnm.Print_Area" localSheetId="1">FrontSheet!$B$1:$C$49</definedName>
    <definedName name="_xlnm.Print_Area" localSheetId="11">'Recorded Allegations Chart'!$A$1:$S$37</definedName>
    <definedName name="_xlnm.Print_Area" localSheetId="3">'Recorded Cases &amp; Allegations'!$A$1:$H$55</definedName>
    <definedName name="_xlnm.Print_Area" localSheetId="2">'Rolling Average'!$A$1:$H$23</definedName>
    <definedName name="_xlnm.Print_Area" localSheetId="14">'Timeliness Targets'!$A$1:$O$34</definedName>
    <definedName name="StartDate" localSheetId="8">'Control Chart &amp; Top 4'!$C$3</definedName>
    <definedName name="StartDate">'Recorded Cases &amp; Allegations'!$C$3</definedName>
    <definedName name="StartDateA">'Control Chart &amp; Top 4'!$C$3</definedName>
    <definedName name="StartDateR">'Rolling Average'!$C$3</definedName>
    <definedName name="XValues" localSheetId="6">OFFSET(ChartData2!#REF!,MATCH([0]!StartDate,[0]!Date,0)-1,0,MATCH([0]!EndDate,[0]!Date,0)-MATCH([0]!StartDate,[0]!Date,0)+1,1)</definedName>
    <definedName name="XValues">OFFSET(ChartDataLookups!$A$2,MATCH(StartDate,Date,0)-1,0,MATCH(EndDate,Date,0)-MATCH(StartDate,Date,0)+1,1)</definedName>
    <definedName name="XValuesA">OFFSET(ChartDataLookups!$E$2,MATCH(StartDateA,Date,0)-1,0,MATCH(EndDateA,Date,0)-MATCH(StartDateA,Date,0)+1,1)</definedName>
    <definedName name="XValuesR">OFFSET(ChartDataLookups!$X$2,MATCH([0]!StartDateR,Date,0)-1,0,MATCH([0]!EndDateR,Date,0)-MATCH([0]!StartDateR,Date,0)+1,1)</definedName>
    <definedName name="YValues" localSheetId="6">OFFSET(ChartData2!XValues,0,1)</definedName>
    <definedName name="YValues">OFFSET(XValues,0,1)</definedName>
    <definedName name="YValuesA">OFFSET(XValuesA,0,1)</definedName>
    <definedName name="YValuesR">OFFSET(XValuesR,0,0)</definedName>
    <definedName name="ZValues" localSheetId="6">OFFSET(ChartData2!XValues,0,2)</definedName>
    <definedName name="ZValues">OFFSET(XValues,0,2)</definedName>
    <definedName name="ZValuesR">OFFSET(XValuesR,0,1)</definedName>
  </definedNames>
  <calcPr calcId="152511"/>
</workbook>
</file>

<file path=xl/calcChain.xml><?xml version="1.0" encoding="utf-8"?>
<calcChain xmlns="http://schemas.openxmlformats.org/spreadsheetml/2006/main">
  <c r="GT50" i="39" l="1"/>
  <c r="FT50" i="39"/>
  <c r="FU50" i="39"/>
  <c r="FV50" i="39"/>
  <c r="FW50" i="39"/>
  <c r="FX50" i="39"/>
  <c r="FY50" i="39"/>
  <c r="FZ50" i="39"/>
  <c r="GA50" i="39"/>
  <c r="GB50" i="39"/>
  <c r="GC50" i="39"/>
  <c r="GD50" i="39"/>
  <c r="GE50" i="39"/>
  <c r="GF50" i="39"/>
  <c r="GG50" i="39"/>
  <c r="GH50" i="39"/>
  <c r="GI50" i="39"/>
  <c r="GJ50" i="39"/>
  <c r="GK50" i="39"/>
  <c r="GL50" i="39"/>
  <c r="GM50" i="39"/>
  <c r="GN50" i="39"/>
  <c r="GO50" i="39"/>
  <c r="GP50" i="39"/>
  <c r="GQ50" i="39"/>
  <c r="GR50" i="39"/>
  <c r="GS50" i="39"/>
  <c r="FS50" i="39"/>
  <c r="B11" i="44" l="1"/>
  <c r="D13" i="44"/>
  <c r="E13" i="44"/>
  <c r="F13" i="44"/>
  <c r="C13" i="44"/>
  <c r="C11" i="44"/>
  <c r="F11" i="44"/>
  <c r="D11" i="44"/>
  <c r="E11" i="44"/>
  <c r="C8" i="21"/>
  <c r="C12" i="44" l="1"/>
  <c r="E12" i="44"/>
  <c r="F12" i="44"/>
  <c r="D12" i="44"/>
  <c r="F14" i="44"/>
  <c r="D14" i="44"/>
  <c r="C14" i="44"/>
  <c r="E14" i="44"/>
  <c r="AD3" i="40"/>
  <c r="AD2" i="40"/>
  <c r="C32" i="42" l="1"/>
  <c r="C46" i="42"/>
  <c r="C28" i="22" l="1"/>
  <c r="C29" i="22"/>
  <c r="C30" i="22"/>
  <c r="C31" i="22"/>
  <c r="C32" i="22"/>
  <c r="C33" i="22"/>
  <c r="C34" i="22"/>
  <c r="C35" i="22"/>
  <c r="C36" i="22"/>
  <c r="C21" i="22"/>
  <c r="C22" i="22"/>
  <c r="C23" i="22"/>
  <c r="C24" i="22"/>
  <c r="C25" i="22"/>
  <c r="C26" i="22"/>
  <c r="C27" i="22"/>
  <c r="C20" i="22"/>
  <c r="C37" i="22" l="1"/>
  <c r="N10" i="21"/>
  <c r="N9" i="21"/>
  <c r="N11" i="21"/>
  <c r="K40" i="42" l="1"/>
  <c r="K41" i="42"/>
  <c r="K42" i="42"/>
  <c r="K43" i="42"/>
  <c r="K44" i="42"/>
  <c r="K45" i="42"/>
  <c r="K39" i="42"/>
  <c r="E46" i="42"/>
  <c r="G46" i="42"/>
  <c r="I46" i="42"/>
  <c r="K26" i="42"/>
  <c r="K27" i="42"/>
  <c r="K28" i="42"/>
  <c r="K29" i="42"/>
  <c r="K30" i="42"/>
  <c r="K31" i="42"/>
  <c r="K25" i="42"/>
  <c r="E32" i="42"/>
  <c r="G32" i="42"/>
  <c r="I32" i="42"/>
  <c r="K46" i="42" l="1"/>
  <c r="K32" i="42"/>
  <c r="I6" i="43"/>
  <c r="W1" i="40"/>
  <c r="Y1" i="40" s="1"/>
  <c r="Z1" i="40" l="1"/>
  <c r="AA1" i="40"/>
  <c r="X1" i="40"/>
  <c r="Z4" i="40" s="1"/>
  <c r="AA79" i="40"/>
  <c r="AA77" i="40"/>
  <c r="AA75" i="40"/>
  <c r="AA73" i="40"/>
  <c r="AA71" i="40"/>
  <c r="AA69" i="40"/>
  <c r="AA67" i="40"/>
  <c r="AA65" i="40"/>
  <c r="AA63" i="40"/>
  <c r="AA61" i="40"/>
  <c r="AA59" i="40"/>
  <c r="AA57" i="40"/>
  <c r="AA55" i="40"/>
  <c r="AA53" i="40"/>
  <c r="AA51" i="40"/>
  <c r="AA49" i="40"/>
  <c r="AA47" i="40"/>
  <c r="AA45" i="40"/>
  <c r="AA43" i="40"/>
  <c r="AA41" i="40"/>
  <c r="AA39" i="40"/>
  <c r="AA37" i="40"/>
  <c r="AA35" i="40"/>
  <c r="AA33" i="40"/>
  <c r="AA31" i="40"/>
  <c r="AA29" i="40"/>
  <c r="AA27" i="40"/>
  <c r="AA25" i="40"/>
  <c r="AA23" i="40"/>
  <c r="AA21" i="40"/>
  <c r="AA19" i="40"/>
  <c r="AA17" i="40"/>
  <c r="AA15" i="40"/>
  <c r="AA13" i="40"/>
  <c r="AA11" i="40"/>
  <c r="AA9" i="40"/>
  <c r="AA7" i="40"/>
  <c r="AA5" i="40"/>
  <c r="AA3" i="40"/>
  <c r="Z78" i="40"/>
  <c r="AA2" i="40"/>
  <c r="AA78" i="40"/>
  <c r="AA76" i="40"/>
  <c r="AA74" i="40"/>
  <c r="AA72" i="40"/>
  <c r="AA70" i="40"/>
  <c r="AA68" i="40"/>
  <c r="AA66" i="40"/>
  <c r="AA64" i="40"/>
  <c r="AA62" i="40"/>
  <c r="AA60" i="40"/>
  <c r="AA58" i="40"/>
  <c r="AA56" i="40"/>
  <c r="AA54" i="40"/>
  <c r="AA52" i="40"/>
  <c r="AA50" i="40"/>
  <c r="AA48" i="40"/>
  <c r="AA46" i="40"/>
  <c r="AA44" i="40"/>
  <c r="AA42" i="40"/>
  <c r="AA40" i="40"/>
  <c r="AA38" i="40"/>
  <c r="AA36" i="40"/>
  <c r="AA34" i="40"/>
  <c r="AA32" i="40"/>
  <c r="AA30" i="40"/>
  <c r="AA28" i="40"/>
  <c r="AA26" i="40"/>
  <c r="AA24" i="40"/>
  <c r="AA22" i="40"/>
  <c r="AA20" i="40"/>
  <c r="AA18" i="40"/>
  <c r="AA16" i="40"/>
  <c r="AA14" i="40"/>
  <c r="AA12" i="40"/>
  <c r="AA10" i="40"/>
  <c r="AA8" i="40"/>
  <c r="AA6" i="40"/>
  <c r="AA4" i="40"/>
  <c r="Z14" i="40" l="1"/>
  <c r="Z46" i="40"/>
  <c r="Z30" i="40"/>
  <c r="Z62" i="40"/>
  <c r="Z6" i="40"/>
  <c r="Z22" i="40"/>
  <c r="Z38" i="40"/>
  <c r="Z54" i="40"/>
  <c r="Z70" i="40"/>
  <c r="Z10" i="40"/>
  <c r="Z18" i="40"/>
  <c r="Z26" i="40"/>
  <c r="Z34" i="40"/>
  <c r="Z42" i="40"/>
  <c r="Z50" i="40"/>
  <c r="Z58" i="40"/>
  <c r="Z66" i="40"/>
  <c r="Z74" i="40"/>
  <c r="Z8" i="40"/>
  <c r="Z12" i="40"/>
  <c r="Z16" i="40"/>
  <c r="Z20" i="40"/>
  <c r="Z24" i="40"/>
  <c r="Z28" i="40"/>
  <c r="Z32" i="40"/>
  <c r="Z36" i="40"/>
  <c r="Z40" i="40"/>
  <c r="Z44" i="40"/>
  <c r="Z48" i="40"/>
  <c r="Z52" i="40"/>
  <c r="Z56" i="40"/>
  <c r="Z60" i="40"/>
  <c r="Z64" i="40"/>
  <c r="Z68" i="40"/>
  <c r="Z72" i="40"/>
  <c r="Z76" i="40"/>
  <c r="Z2" i="40"/>
  <c r="X2" i="40" s="1"/>
  <c r="Z9" i="40"/>
  <c r="Z25" i="40"/>
  <c r="Z3" i="40"/>
  <c r="Z17" i="40"/>
  <c r="Z37" i="40"/>
  <c r="Y63" i="40"/>
  <c r="Y67" i="40"/>
  <c r="Y71" i="40"/>
  <c r="Y75" i="40"/>
  <c r="Y79" i="40"/>
  <c r="Z5" i="40"/>
  <c r="Z13" i="40"/>
  <c r="Z21" i="40"/>
  <c r="Z29" i="40"/>
  <c r="Z51" i="40"/>
  <c r="Z7" i="40"/>
  <c r="Z11" i="40"/>
  <c r="Z15" i="40"/>
  <c r="Z19" i="40"/>
  <c r="Z23" i="40"/>
  <c r="Z27" i="40"/>
  <c r="Z33" i="40"/>
  <c r="Z43" i="40"/>
  <c r="Z59" i="40"/>
  <c r="Z31" i="40"/>
  <c r="Z35" i="40"/>
  <c r="Z39" i="40"/>
  <c r="Z47" i="40"/>
  <c r="Z55" i="40"/>
  <c r="Z65" i="40"/>
  <c r="Z73" i="40"/>
  <c r="Y11" i="40"/>
  <c r="Y15" i="40"/>
  <c r="Y19" i="40"/>
  <c r="Y23" i="40"/>
  <c r="Y27" i="40"/>
  <c r="Y35" i="40"/>
  <c r="Y39" i="40"/>
  <c r="Y43" i="40"/>
  <c r="Y47" i="40"/>
  <c r="Y51" i="40"/>
  <c r="Y55" i="40"/>
  <c r="Y59" i="40"/>
  <c r="Y31" i="40"/>
  <c r="Z41" i="40"/>
  <c r="Z45" i="40"/>
  <c r="Z49" i="40"/>
  <c r="Z53" i="40"/>
  <c r="Z57" i="40"/>
  <c r="Z61" i="40"/>
  <c r="Z69" i="40"/>
  <c r="Z77" i="40"/>
  <c r="Y9" i="40"/>
  <c r="Y13" i="40"/>
  <c r="Y17" i="40"/>
  <c r="Y21" i="40"/>
  <c r="Y25" i="40"/>
  <c r="Y29" i="40"/>
  <c r="Y33" i="40"/>
  <c r="Y37" i="40"/>
  <c r="Y41" i="40"/>
  <c r="Y45" i="40"/>
  <c r="Y49" i="40"/>
  <c r="Y53" i="40"/>
  <c r="Y57" i="40"/>
  <c r="Y61" i="40"/>
  <c r="Y65" i="40"/>
  <c r="Y69" i="40"/>
  <c r="Y73" i="40"/>
  <c r="Y77" i="40"/>
  <c r="Y7" i="40"/>
  <c r="Y6" i="40"/>
  <c r="Y5" i="40"/>
  <c r="Y4" i="40"/>
  <c r="Y3" i="40"/>
  <c r="Y2" i="40"/>
  <c r="Y10" i="40"/>
  <c r="Y14" i="40"/>
  <c r="Y18" i="40"/>
  <c r="Y22" i="40"/>
  <c r="Y26" i="40"/>
  <c r="Y30" i="40"/>
  <c r="Y34" i="40"/>
  <c r="Y38" i="40"/>
  <c r="Y42" i="40"/>
  <c r="Y46" i="40"/>
  <c r="Y50" i="40"/>
  <c r="Y54" i="40"/>
  <c r="Y58" i="40"/>
  <c r="Y62" i="40"/>
  <c r="Y66" i="40"/>
  <c r="Y70" i="40"/>
  <c r="Y74" i="40"/>
  <c r="Y78" i="40"/>
  <c r="Z63" i="40"/>
  <c r="Z67" i="40"/>
  <c r="Z71" i="40"/>
  <c r="Z75" i="40"/>
  <c r="Z79" i="40"/>
  <c r="Y8" i="40"/>
  <c r="Y12" i="40"/>
  <c r="Y16" i="40"/>
  <c r="Y20" i="40"/>
  <c r="Y24" i="40"/>
  <c r="Y28" i="40"/>
  <c r="Y32" i="40"/>
  <c r="Y36" i="40"/>
  <c r="Y40" i="40"/>
  <c r="Y44" i="40"/>
  <c r="Y48" i="40"/>
  <c r="Y52" i="40"/>
  <c r="Y56" i="40"/>
  <c r="Y60" i="40"/>
  <c r="Y64" i="40"/>
  <c r="Y68" i="40"/>
  <c r="Y72" i="40"/>
  <c r="Y76" i="40"/>
  <c r="C43" i="19"/>
  <c r="X21" i="40" l="1"/>
  <c r="X52" i="40"/>
  <c r="X4" i="40"/>
  <c r="X30" i="40"/>
  <c r="X48" i="40"/>
  <c r="X38" i="40"/>
  <c r="X16" i="40"/>
  <c r="X7" i="40"/>
  <c r="X13" i="40"/>
  <c r="X74" i="40"/>
  <c r="X3" i="40"/>
  <c r="X59" i="40"/>
  <c r="X6" i="40"/>
  <c r="X11" i="40"/>
  <c r="X60" i="40"/>
  <c r="X42" i="40"/>
  <c r="X33" i="40"/>
  <c r="X17" i="40"/>
  <c r="X34" i="40"/>
  <c r="X18" i="40"/>
  <c r="X32" i="40"/>
  <c r="X55" i="40"/>
  <c r="X35" i="40"/>
  <c r="X29" i="40"/>
  <c r="X23" i="40"/>
  <c r="X15" i="40"/>
  <c r="X58" i="40"/>
  <c r="X9" i="40"/>
  <c r="X22" i="40"/>
  <c r="X14" i="40"/>
  <c r="X40" i="40"/>
  <c r="X24" i="40"/>
  <c r="X8" i="40"/>
  <c r="X5" i="40"/>
  <c r="X37" i="40"/>
  <c r="X47" i="40"/>
  <c r="X31" i="40"/>
  <c r="X53" i="40"/>
  <c r="X25" i="40"/>
  <c r="X39" i="40"/>
  <c r="X27" i="40"/>
  <c r="X26" i="40"/>
  <c r="X10" i="40"/>
  <c r="X70" i="40"/>
  <c r="X44" i="40"/>
  <c r="X36" i="40"/>
  <c r="X28" i="40"/>
  <c r="X20" i="40"/>
  <c r="X12" i="40"/>
  <c r="X19" i="40"/>
  <c r="X51" i="40"/>
  <c r="X43" i="40"/>
  <c r="X50" i="40"/>
  <c r="X67" i="40"/>
  <c r="X56" i="40"/>
  <c r="X61" i="40"/>
  <c r="X45" i="40"/>
  <c r="X66" i="40"/>
  <c r="X77" i="40"/>
  <c r="X78" i="40"/>
  <c r="X62" i="40"/>
  <c r="X54" i="40"/>
  <c r="X46" i="40"/>
  <c r="X75" i="40"/>
  <c r="X79" i="40"/>
  <c r="X57" i="40"/>
  <c r="X49" i="40"/>
  <c r="X41" i="40"/>
  <c r="X76" i="40"/>
  <c r="X68" i="40"/>
  <c r="X71" i="40"/>
  <c r="X63" i="40"/>
  <c r="X72" i="40"/>
  <c r="X64" i="40"/>
  <c r="X73" i="40"/>
  <c r="X65" i="40"/>
  <c r="X69" i="40"/>
  <c r="L8" i="42"/>
  <c r="K8" i="42"/>
  <c r="J8" i="42"/>
  <c r="I8" i="42"/>
  <c r="H8" i="42"/>
  <c r="G8" i="42"/>
  <c r="F8" i="42"/>
  <c r="E8" i="42"/>
  <c r="D8" i="42"/>
  <c r="C8" i="42"/>
  <c r="N27" i="21" l="1"/>
  <c r="N28" i="21"/>
  <c r="N29" i="21"/>
  <c r="N30" i="21"/>
  <c r="N31" i="21"/>
  <c r="N32" i="21"/>
  <c r="N33" i="21"/>
  <c r="N8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34" i="21" l="1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M8" i="42" l="1"/>
  <c r="N8" i="42"/>
  <c r="D18" i="42" l="1"/>
  <c r="E18" i="42"/>
  <c r="F18" i="42"/>
  <c r="G18" i="42"/>
  <c r="H18" i="42"/>
  <c r="I18" i="42"/>
  <c r="J18" i="42"/>
  <c r="K18" i="42"/>
  <c r="L18" i="42"/>
  <c r="M18" i="42"/>
  <c r="N18" i="42"/>
  <c r="C18" i="42"/>
  <c r="E31" i="38"/>
  <c r="C31" i="38"/>
  <c r="E30" i="38"/>
  <c r="C30" i="38"/>
  <c r="E29" i="38"/>
  <c r="C29" i="38"/>
  <c r="E28" i="38"/>
  <c r="C28" i="38"/>
  <c r="L33" i="21" l="1"/>
  <c r="K33" i="21"/>
  <c r="J33" i="21"/>
  <c r="I33" i="21"/>
  <c r="H33" i="21"/>
  <c r="G33" i="21"/>
  <c r="L32" i="21"/>
  <c r="K32" i="21"/>
  <c r="J32" i="21"/>
  <c r="I32" i="21"/>
  <c r="H32" i="21"/>
  <c r="G32" i="21"/>
  <c r="L31" i="21"/>
  <c r="K31" i="21"/>
  <c r="J31" i="21"/>
  <c r="I31" i="21"/>
  <c r="H31" i="21"/>
  <c r="G31" i="21"/>
  <c r="L30" i="21"/>
  <c r="K30" i="21"/>
  <c r="J30" i="21"/>
  <c r="I30" i="21"/>
  <c r="H30" i="21"/>
  <c r="G30" i="21"/>
  <c r="L29" i="21"/>
  <c r="K29" i="21"/>
  <c r="J29" i="21"/>
  <c r="I29" i="21"/>
  <c r="H29" i="21"/>
  <c r="G29" i="21"/>
  <c r="L28" i="21"/>
  <c r="K28" i="21"/>
  <c r="J28" i="21"/>
  <c r="I28" i="21"/>
  <c r="H28" i="21"/>
  <c r="G28" i="21"/>
  <c r="L27" i="21"/>
  <c r="K27" i="21"/>
  <c r="J27" i="21"/>
  <c r="I27" i="21"/>
  <c r="H27" i="21"/>
  <c r="G27" i="21"/>
  <c r="L26" i="21"/>
  <c r="K26" i="21"/>
  <c r="J26" i="21"/>
  <c r="I26" i="21"/>
  <c r="H26" i="21"/>
  <c r="G26" i="21"/>
  <c r="L25" i="21"/>
  <c r="K25" i="21"/>
  <c r="J25" i="21"/>
  <c r="I25" i="21"/>
  <c r="H25" i="21"/>
  <c r="G25" i="21"/>
  <c r="L24" i="21"/>
  <c r="K24" i="21"/>
  <c r="J24" i="21"/>
  <c r="I24" i="21"/>
  <c r="H24" i="21"/>
  <c r="G24" i="21"/>
  <c r="L23" i="21"/>
  <c r="K23" i="21"/>
  <c r="J23" i="21"/>
  <c r="I23" i="21"/>
  <c r="H23" i="21"/>
  <c r="G23" i="21"/>
  <c r="L22" i="21"/>
  <c r="K22" i="21"/>
  <c r="J22" i="21"/>
  <c r="I22" i="21"/>
  <c r="H22" i="21"/>
  <c r="G22" i="21"/>
  <c r="L21" i="21"/>
  <c r="K21" i="21"/>
  <c r="J21" i="21"/>
  <c r="I21" i="21"/>
  <c r="H21" i="21"/>
  <c r="G21" i="21"/>
  <c r="L20" i="21"/>
  <c r="K20" i="21"/>
  <c r="J20" i="21"/>
  <c r="I20" i="21"/>
  <c r="H20" i="21"/>
  <c r="G20" i="21"/>
  <c r="L19" i="21"/>
  <c r="K19" i="21"/>
  <c r="J19" i="21"/>
  <c r="I19" i="21"/>
  <c r="H19" i="21"/>
  <c r="G19" i="21"/>
  <c r="L18" i="21"/>
  <c r="K18" i="21"/>
  <c r="J18" i="21"/>
  <c r="I18" i="21"/>
  <c r="H18" i="21"/>
  <c r="G18" i="21"/>
  <c r="L17" i="21"/>
  <c r="K17" i="21"/>
  <c r="J17" i="21"/>
  <c r="I17" i="21"/>
  <c r="H17" i="21"/>
  <c r="G17" i="21"/>
  <c r="L16" i="21"/>
  <c r="K16" i="21"/>
  <c r="J16" i="21"/>
  <c r="I16" i="21"/>
  <c r="H16" i="21"/>
  <c r="G16" i="21"/>
  <c r="L15" i="21"/>
  <c r="K15" i="21"/>
  <c r="J15" i="21"/>
  <c r="I15" i="21"/>
  <c r="H15" i="21"/>
  <c r="G15" i="21"/>
  <c r="L14" i="21"/>
  <c r="K14" i="21"/>
  <c r="J14" i="21"/>
  <c r="I14" i="21"/>
  <c r="H14" i="21"/>
  <c r="G14" i="21"/>
  <c r="L13" i="21"/>
  <c r="K13" i="21"/>
  <c r="J13" i="21"/>
  <c r="I13" i="21"/>
  <c r="H13" i="21"/>
  <c r="G13" i="21"/>
  <c r="L12" i="21"/>
  <c r="K12" i="21"/>
  <c r="J12" i="21"/>
  <c r="I12" i="21"/>
  <c r="H12" i="21"/>
  <c r="G12" i="21"/>
  <c r="L11" i="21"/>
  <c r="K11" i="21"/>
  <c r="J11" i="21"/>
  <c r="I11" i="21"/>
  <c r="H11" i="21"/>
  <c r="G11" i="21"/>
  <c r="L10" i="21"/>
  <c r="K10" i="21"/>
  <c r="J10" i="21"/>
  <c r="I10" i="21"/>
  <c r="H10" i="21"/>
  <c r="G10" i="21"/>
  <c r="L9" i="21"/>
  <c r="K9" i="21"/>
  <c r="J9" i="21"/>
  <c r="I9" i="21"/>
  <c r="H9" i="21"/>
  <c r="G9" i="21"/>
  <c r="L8" i="21"/>
  <c r="L34" i="21" s="1"/>
  <c r="K8" i="21"/>
  <c r="K34" i="21" s="1"/>
  <c r="J8" i="21"/>
  <c r="I8" i="21"/>
  <c r="H8" i="21"/>
  <c r="G8" i="21"/>
  <c r="E37" i="19"/>
  <c r="E36" i="19"/>
  <c r="E35" i="19"/>
  <c r="E34" i="19"/>
  <c r="E33" i="19"/>
  <c r="E32" i="19"/>
  <c r="E29" i="19"/>
  <c r="E30" i="19"/>
  <c r="E28" i="19"/>
  <c r="C37" i="19"/>
  <c r="C36" i="19"/>
  <c r="C35" i="19"/>
  <c r="C34" i="19"/>
  <c r="C33" i="19"/>
  <c r="C32" i="19"/>
  <c r="C29" i="19"/>
  <c r="C30" i="19"/>
  <c r="C28" i="19"/>
  <c r="E51" i="19"/>
  <c r="E52" i="19"/>
  <c r="C51" i="19"/>
  <c r="C52" i="19"/>
  <c r="F33" i="21" l="1"/>
  <c r="C31" i="19"/>
  <c r="G51" i="19"/>
  <c r="G36" i="19"/>
  <c r="G37" i="19"/>
  <c r="G52" i="19"/>
  <c r="C50" i="19"/>
  <c r="F20" i="21" l="1"/>
  <c r="E20" i="21"/>
  <c r="D20" i="21"/>
  <c r="C20" i="21"/>
  <c r="M20" i="21" l="1"/>
  <c r="O20" i="21" s="1"/>
  <c r="E7" i="22"/>
  <c r="C7" i="22"/>
  <c r="E33" i="21" l="1"/>
  <c r="D33" i="21"/>
  <c r="C33" i="21"/>
  <c r="E32" i="21"/>
  <c r="D32" i="21"/>
  <c r="C32" i="21"/>
  <c r="E31" i="21"/>
  <c r="D31" i="21"/>
  <c r="C31" i="21"/>
  <c r="E30" i="21"/>
  <c r="D30" i="21"/>
  <c r="C30" i="21"/>
  <c r="E29" i="21"/>
  <c r="D29" i="21"/>
  <c r="C29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4" i="21"/>
  <c r="D24" i="21"/>
  <c r="C24" i="21"/>
  <c r="E23" i="21"/>
  <c r="D23" i="21"/>
  <c r="C23" i="21"/>
  <c r="E22" i="21"/>
  <c r="D22" i="21"/>
  <c r="C22" i="21"/>
  <c r="E21" i="21"/>
  <c r="D21" i="21"/>
  <c r="C21" i="21"/>
  <c r="E19" i="21"/>
  <c r="D19" i="21"/>
  <c r="C19" i="21"/>
  <c r="E18" i="21"/>
  <c r="D18" i="21"/>
  <c r="C18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E13" i="21"/>
  <c r="D13" i="21"/>
  <c r="C13" i="21"/>
  <c r="E12" i="21"/>
  <c r="D12" i="21"/>
  <c r="C12" i="21"/>
  <c r="E11" i="21"/>
  <c r="D11" i="21"/>
  <c r="C11" i="21"/>
  <c r="E10" i="21"/>
  <c r="D10" i="21"/>
  <c r="C10" i="21"/>
  <c r="E9" i="21"/>
  <c r="D9" i="21"/>
  <c r="C9" i="21"/>
  <c r="E8" i="21"/>
  <c r="D8" i="21"/>
  <c r="M33" i="21" l="1"/>
  <c r="B35" i="42"/>
  <c r="B21" i="42"/>
  <c r="B19" i="42"/>
  <c r="E19" i="42" l="1"/>
  <c r="G19" i="42"/>
  <c r="I19" i="42"/>
  <c r="K19" i="42"/>
  <c r="M19" i="42"/>
  <c r="C19" i="42"/>
  <c r="N19" i="42"/>
  <c r="D19" i="42"/>
  <c r="F19" i="42"/>
  <c r="H19" i="42"/>
  <c r="J19" i="42"/>
  <c r="L19" i="42"/>
  <c r="G31" i="22" l="1"/>
  <c r="D25" i="41"/>
  <c r="E25" i="41"/>
  <c r="F25" i="41"/>
  <c r="G25" i="41"/>
  <c r="H25" i="41"/>
  <c r="I25" i="41"/>
  <c r="J25" i="41"/>
  <c r="K25" i="41"/>
  <c r="L25" i="41"/>
  <c r="M25" i="41"/>
  <c r="N25" i="41"/>
  <c r="C25" i="41"/>
  <c r="F9" i="21" l="1"/>
  <c r="F11" i="21"/>
  <c r="F13" i="21"/>
  <c r="F15" i="21"/>
  <c r="F17" i="21"/>
  <c r="F19" i="21"/>
  <c r="F22" i="21"/>
  <c r="F24" i="21"/>
  <c r="F26" i="21"/>
  <c r="F28" i="21"/>
  <c r="F30" i="21"/>
  <c r="F32" i="21"/>
  <c r="F8" i="21"/>
  <c r="E44" i="19"/>
  <c r="E45" i="19"/>
  <c r="E47" i="19"/>
  <c r="E48" i="19"/>
  <c r="E49" i="19"/>
  <c r="E50" i="19"/>
  <c r="C44" i="19"/>
  <c r="C45" i="19"/>
  <c r="C47" i="19"/>
  <c r="C48" i="19"/>
  <c r="C49" i="19"/>
  <c r="E43" i="19"/>
  <c r="C46" i="19" l="1"/>
  <c r="C53" i="19" s="1"/>
  <c r="E46" i="19"/>
  <c r="E53" i="19" s="1"/>
  <c r="F31" i="21"/>
  <c r="F29" i="21"/>
  <c r="F27" i="21"/>
  <c r="F25" i="21"/>
  <c r="F23" i="21"/>
  <c r="F21" i="21"/>
  <c r="F18" i="21"/>
  <c r="F16" i="21"/>
  <c r="F14" i="21"/>
  <c r="F12" i="21"/>
  <c r="F10" i="21"/>
  <c r="E31" i="19"/>
  <c r="C38" i="19"/>
  <c r="M8" i="21"/>
  <c r="C34" i="21"/>
  <c r="O33" i="21"/>
  <c r="F34" i="21" l="1"/>
  <c r="E8" i="22"/>
  <c r="C8" i="22"/>
  <c r="E13" i="22"/>
  <c r="E12" i="22"/>
  <c r="E9" i="22"/>
  <c r="E10" i="22"/>
  <c r="E11" i="22"/>
  <c r="C9" i="22"/>
  <c r="C10" i="22"/>
  <c r="C11" i="22"/>
  <c r="C13" i="22"/>
  <c r="C12" i="22"/>
  <c r="G12" i="22" s="1"/>
  <c r="E37" i="22"/>
  <c r="D34" i="21"/>
  <c r="H34" i="21"/>
  <c r="I34" i="21"/>
  <c r="E34" i="21"/>
  <c r="G34" i="21"/>
  <c r="J34" i="21"/>
  <c r="M32" i="21"/>
  <c r="O32" i="21" s="1"/>
  <c r="M30" i="21"/>
  <c r="O30" i="21" s="1"/>
  <c r="M31" i="21"/>
  <c r="O31" i="21" s="1"/>
  <c r="M15" i="21"/>
  <c r="M14" i="21"/>
  <c r="M13" i="21"/>
  <c r="M12" i="21"/>
  <c r="M11" i="21"/>
  <c r="M10" i="21"/>
  <c r="M29" i="21"/>
  <c r="M27" i="21"/>
  <c r="M26" i="21"/>
  <c r="M25" i="21"/>
  <c r="M24" i="21"/>
  <c r="M23" i="21"/>
  <c r="M22" i="21"/>
  <c r="M21" i="21"/>
  <c r="M19" i="21"/>
  <c r="M18" i="21"/>
  <c r="M17" i="21"/>
  <c r="M16" i="21"/>
  <c r="M28" i="21"/>
  <c r="G10" i="22" l="1"/>
  <c r="E14" i="22"/>
  <c r="G8" i="22"/>
  <c r="G11" i="22"/>
  <c r="G13" i="22"/>
  <c r="M9" i="21"/>
  <c r="M34" i="21" s="1"/>
  <c r="O34" i="21" s="1"/>
  <c r="G9" i="22"/>
  <c r="C14" i="22"/>
  <c r="G14" i="22" s="1"/>
  <c r="G37" i="22"/>
  <c r="G20" i="22"/>
  <c r="B22" i="41"/>
  <c r="D18" i="41"/>
  <c r="E18" i="41"/>
  <c r="F18" i="41"/>
  <c r="G18" i="41"/>
  <c r="H18" i="41"/>
  <c r="I18" i="41"/>
  <c r="J18" i="41"/>
  <c r="K18" i="41"/>
  <c r="L18" i="41"/>
  <c r="M18" i="41"/>
  <c r="N18" i="41"/>
  <c r="C18" i="41"/>
  <c r="B19" i="41"/>
  <c r="N19" i="41" l="1"/>
  <c r="C19" i="41"/>
  <c r="F35" i="21"/>
  <c r="C35" i="21"/>
  <c r="D19" i="41"/>
  <c r="F19" i="41"/>
  <c r="H19" i="41"/>
  <c r="J19" i="41"/>
  <c r="L19" i="41"/>
  <c r="E19" i="41"/>
  <c r="G19" i="41"/>
  <c r="I19" i="41"/>
  <c r="K19" i="41"/>
  <c r="M19" i="41"/>
  <c r="E1" i="40" l="1"/>
  <c r="F1" i="40"/>
  <c r="F2" i="40" s="1"/>
  <c r="I6" i="38"/>
  <c r="A1" i="40"/>
  <c r="G30" i="38"/>
  <c r="E27" i="38"/>
  <c r="C27" i="38"/>
  <c r="F3" i="40" l="1"/>
  <c r="F5" i="40"/>
  <c r="F7" i="40"/>
  <c r="F9" i="40"/>
  <c r="F11" i="40"/>
  <c r="F13" i="40"/>
  <c r="F15" i="40"/>
  <c r="F17" i="40"/>
  <c r="F19" i="40"/>
  <c r="F21" i="40"/>
  <c r="F23" i="40"/>
  <c r="F25" i="40"/>
  <c r="F27" i="40"/>
  <c r="F29" i="40"/>
  <c r="F31" i="40"/>
  <c r="F33" i="40"/>
  <c r="F35" i="40"/>
  <c r="F37" i="40"/>
  <c r="F39" i="40"/>
  <c r="F41" i="40"/>
  <c r="F43" i="40"/>
  <c r="F45" i="40"/>
  <c r="F47" i="40"/>
  <c r="F49" i="40"/>
  <c r="F51" i="40"/>
  <c r="F53" i="40"/>
  <c r="F55" i="40"/>
  <c r="F57" i="40"/>
  <c r="F59" i="40"/>
  <c r="F61" i="40"/>
  <c r="F63" i="40"/>
  <c r="F65" i="40"/>
  <c r="F67" i="40"/>
  <c r="F69" i="40"/>
  <c r="F71" i="40"/>
  <c r="F73" i="40"/>
  <c r="F75" i="40"/>
  <c r="F77" i="40"/>
  <c r="F79" i="40"/>
  <c r="F4" i="40"/>
  <c r="F6" i="40"/>
  <c r="F8" i="40"/>
  <c r="F10" i="40"/>
  <c r="F12" i="40"/>
  <c r="F14" i="40"/>
  <c r="F16" i="40"/>
  <c r="F18" i="40"/>
  <c r="F20" i="40"/>
  <c r="F22" i="40"/>
  <c r="F24" i="40"/>
  <c r="F26" i="40"/>
  <c r="F28" i="40"/>
  <c r="F30" i="40"/>
  <c r="F32" i="40"/>
  <c r="F34" i="40"/>
  <c r="F36" i="40"/>
  <c r="F38" i="40"/>
  <c r="F40" i="40"/>
  <c r="F42" i="40"/>
  <c r="F44" i="40"/>
  <c r="F46" i="40"/>
  <c r="F48" i="40"/>
  <c r="F50" i="40"/>
  <c r="F52" i="40"/>
  <c r="F54" i="40"/>
  <c r="F56" i="40"/>
  <c r="F58" i="40"/>
  <c r="F60" i="40"/>
  <c r="F62" i="40"/>
  <c r="F64" i="40"/>
  <c r="F66" i="40"/>
  <c r="F68" i="40"/>
  <c r="F70" i="40"/>
  <c r="F72" i="40"/>
  <c r="F74" i="40"/>
  <c r="F76" i="40"/>
  <c r="F78" i="40"/>
  <c r="B1" i="40"/>
  <c r="B2" i="40" s="1"/>
  <c r="C1" i="40"/>
  <c r="E32" i="38"/>
  <c r="G29" i="38"/>
  <c r="C32" i="38"/>
  <c r="G31" i="38"/>
  <c r="G32" i="38"/>
  <c r="G28" i="38"/>
  <c r="C12" i="36"/>
  <c r="AD5" i="40" l="1"/>
  <c r="AD6" i="40"/>
  <c r="C3" i="40"/>
  <c r="C5" i="40"/>
  <c r="C7" i="40"/>
  <c r="C9" i="40"/>
  <c r="C11" i="40"/>
  <c r="C13" i="40"/>
  <c r="C15" i="40"/>
  <c r="C17" i="40"/>
  <c r="C19" i="40"/>
  <c r="C21" i="40"/>
  <c r="C23" i="40"/>
  <c r="C25" i="40"/>
  <c r="C27" i="40"/>
  <c r="C29" i="40"/>
  <c r="C31" i="40"/>
  <c r="C33" i="40"/>
  <c r="C35" i="40"/>
  <c r="C37" i="40"/>
  <c r="C39" i="40"/>
  <c r="C41" i="40"/>
  <c r="C43" i="40"/>
  <c r="C45" i="40"/>
  <c r="C47" i="40"/>
  <c r="C49" i="40"/>
  <c r="C51" i="40"/>
  <c r="C53" i="40"/>
  <c r="C55" i="40"/>
  <c r="C57" i="40"/>
  <c r="C59" i="40"/>
  <c r="C61" i="40"/>
  <c r="C63" i="40"/>
  <c r="C65" i="40"/>
  <c r="C67" i="40"/>
  <c r="C69" i="40"/>
  <c r="C71" i="40"/>
  <c r="C73" i="40"/>
  <c r="C75" i="40"/>
  <c r="C77" i="40"/>
  <c r="C79" i="40"/>
  <c r="C4" i="40"/>
  <c r="C6" i="40"/>
  <c r="C8" i="40"/>
  <c r="C10" i="40"/>
  <c r="C12" i="40"/>
  <c r="C14" i="40"/>
  <c r="C16" i="40"/>
  <c r="C18" i="40"/>
  <c r="C20" i="40"/>
  <c r="C22" i="40"/>
  <c r="C24" i="40"/>
  <c r="C26" i="40"/>
  <c r="C28" i="40"/>
  <c r="C30" i="40"/>
  <c r="C32" i="40"/>
  <c r="C34" i="40"/>
  <c r="C36" i="40"/>
  <c r="C38" i="40"/>
  <c r="C40" i="40"/>
  <c r="C42" i="40"/>
  <c r="C44" i="40"/>
  <c r="C46" i="40"/>
  <c r="C48" i="40"/>
  <c r="C50" i="40"/>
  <c r="C52" i="40"/>
  <c r="C54" i="40"/>
  <c r="C56" i="40"/>
  <c r="C58" i="40"/>
  <c r="C60" i="40"/>
  <c r="C62" i="40"/>
  <c r="C64" i="40"/>
  <c r="C66" i="40"/>
  <c r="C68" i="40"/>
  <c r="C70" i="40"/>
  <c r="C72" i="40"/>
  <c r="C74" i="40"/>
  <c r="C76" i="40"/>
  <c r="C78" i="40"/>
  <c r="C2" i="40"/>
  <c r="B3" i="40"/>
  <c r="B5" i="40"/>
  <c r="B7" i="40"/>
  <c r="B9" i="40"/>
  <c r="B11" i="40"/>
  <c r="B13" i="40"/>
  <c r="B15" i="40"/>
  <c r="B4" i="40"/>
  <c r="B8" i="40"/>
  <c r="B12" i="40"/>
  <c r="B16" i="40"/>
  <c r="B18" i="40"/>
  <c r="B20" i="40"/>
  <c r="B22" i="40"/>
  <c r="B24" i="40"/>
  <c r="B26" i="40"/>
  <c r="B28" i="40"/>
  <c r="B30" i="40"/>
  <c r="B32" i="40"/>
  <c r="B34" i="40"/>
  <c r="B36" i="40"/>
  <c r="B38" i="40"/>
  <c r="B40" i="40"/>
  <c r="B42" i="40"/>
  <c r="B44" i="40"/>
  <c r="B46" i="40"/>
  <c r="B48" i="40"/>
  <c r="B50" i="40"/>
  <c r="B52" i="40"/>
  <c r="B54" i="40"/>
  <c r="B56" i="40"/>
  <c r="B58" i="40"/>
  <c r="B60" i="40"/>
  <c r="B62" i="40"/>
  <c r="B64" i="40"/>
  <c r="B66" i="40"/>
  <c r="B68" i="40"/>
  <c r="B70" i="40"/>
  <c r="B72" i="40"/>
  <c r="B74" i="40"/>
  <c r="B76" i="40"/>
  <c r="B78" i="40"/>
  <c r="B6" i="40"/>
  <c r="B10" i="40"/>
  <c r="B14" i="40"/>
  <c r="B17" i="40"/>
  <c r="B19" i="40"/>
  <c r="B21" i="40"/>
  <c r="B23" i="40"/>
  <c r="B25" i="40"/>
  <c r="B27" i="40"/>
  <c r="B29" i="40"/>
  <c r="B31" i="40"/>
  <c r="B33" i="40"/>
  <c r="B35" i="40"/>
  <c r="B37" i="40"/>
  <c r="B39" i="40"/>
  <c r="B41" i="40"/>
  <c r="B43" i="40"/>
  <c r="B45" i="40"/>
  <c r="B47" i="40"/>
  <c r="B49" i="40"/>
  <c r="B51" i="40"/>
  <c r="B53" i="40"/>
  <c r="B55" i="40"/>
  <c r="B57" i="40"/>
  <c r="B59" i="40"/>
  <c r="B61" i="40"/>
  <c r="B63" i="40"/>
  <c r="B65" i="40"/>
  <c r="B67" i="40"/>
  <c r="B69" i="40"/>
  <c r="B71" i="40"/>
  <c r="B73" i="40"/>
  <c r="B75" i="40"/>
  <c r="B77" i="40"/>
  <c r="B79" i="40"/>
  <c r="N7" i="21"/>
  <c r="M7" i="21"/>
  <c r="E42" i="19"/>
  <c r="E27" i="19"/>
  <c r="C42" i="19"/>
  <c r="C27" i="19"/>
  <c r="E19" i="22"/>
  <c r="C19" i="22"/>
  <c r="I6" i="19"/>
  <c r="P3" i="40" l="1"/>
  <c r="P5" i="40"/>
  <c r="P7" i="40"/>
  <c r="P9" i="40"/>
  <c r="P11" i="40"/>
  <c r="P13" i="40"/>
  <c r="P15" i="40"/>
  <c r="P17" i="40"/>
  <c r="P19" i="40"/>
  <c r="P21" i="40"/>
  <c r="P23" i="40"/>
  <c r="P25" i="40"/>
  <c r="P27" i="40"/>
  <c r="P29" i="40"/>
  <c r="P31" i="40"/>
  <c r="P33" i="40"/>
  <c r="P35" i="40"/>
  <c r="P37" i="40"/>
  <c r="P39" i="40"/>
  <c r="P41" i="40"/>
  <c r="P43" i="40"/>
  <c r="P45" i="40"/>
  <c r="P47" i="40"/>
  <c r="P49" i="40"/>
  <c r="P51" i="40"/>
  <c r="P53" i="40"/>
  <c r="P55" i="40"/>
  <c r="P57" i="40"/>
  <c r="P59" i="40"/>
  <c r="P61" i="40"/>
  <c r="P63" i="40"/>
  <c r="P65" i="40"/>
  <c r="P67" i="40"/>
  <c r="P69" i="40"/>
  <c r="P71" i="40"/>
  <c r="P73" i="40"/>
  <c r="P75" i="40"/>
  <c r="P77" i="40"/>
  <c r="P79" i="40"/>
  <c r="O2" i="40"/>
  <c r="P4" i="40"/>
  <c r="P6" i="40"/>
  <c r="P8" i="40"/>
  <c r="P10" i="40"/>
  <c r="P12" i="40"/>
  <c r="P14" i="40"/>
  <c r="P16" i="40"/>
  <c r="P18" i="40"/>
  <c r="P20" i="40"/>
  <c r="P22" i="40"/>
  <c r="P24" i="40"/>
  <c r="P26" i="40"/>
  <c r="P28" i="40"/>
  <c r="P30" i="40"/>
  <c r="P32" i="40"/>
  <c r="P34" i="40"/>
  <c r="P36" i="40"/>
  <c r="P38" i="40"/>
  <c r="P40" i="40"/>
  <c r="P42" i="40"/>
  <c r="P44" i="40"/>
  <c r="P46" i="40"/>
  <c r="P48" i="40"/>
  <c r="P50" i="40"/>
  <c r="P52" i="40"/>
  <c r="P54" i="40"/>
  <c r="P56" i="40"/>
  <c r="P58" i="40"/>
  <c r="P60" i="40"/>
  <c r="P62" i="40"/>
  <c r="P64" i="40"/>
  <c r="P66" i="40"/>
  <c r="P68" i="40"/>
  <c r="P70" i="40"/>
  <c r="P72" i="40"/>
  <c r="P74" i="40"/>
  <c r="P76" i="40"/>
  <c r="P78" i="40"/>
  <c r="P2" i="40"/>
  <c r="U79" i="40"/>
  <c r="S79" i="40"/>
  <c r="Q79" i="40"/>
  <c r="U78" i="40"/>
  <c r="S78" i="40"/>
  <c r="Q78" i="40"/>
  <c r="U77" i="40"/>
  <c r="S77" i="40"/>
  <c r="Q77" i="40"/>
  <c r="O77" i="40"/>
  <c r="T76" i="40"/>
  <c r="R76" i="40"/>
  <c r="O76" i="40"/>
  <c r="T75" i="40"/>
  <c r="R75" i="40"/>
  <c r="U74" i="40"/>
  <c r="S74" i="40"/>
  <c r="Q74" i="40"/>
  <c r="U73" i="40"/>
  <c r="S73" i="40"/>
  <c r="Q73" i="40"/>
  <c r="O73" i="40"/>
  <c r="T72" i="40"/>
  <c r="R72" i="40"/>
  <c r="O72" i="40"/>
  <c r="T71" i="40"/>
  <c r="R71" i="40"/>
  <c r="U70" i="40"/>
  <c r="S70" i="40"/>
  <c r="Q70" i="40"/>
  <c r="U69" i="40"/>
  <c r="S69" i="40"/>
  <c r="Q69" i="40"/>
  <c r="O69" i="40"/>
  <c r="T68" i="40"/>
  <c r="R68" i="40"/>
  <c r="O68" i="40"/>
  <c r="T67" i="40"/>
  <c r="R67" i="40"/>
  <c r="U66" i="40"/>
  <c r="S66" i="40"/>
  <c r="Q66" i="40"/>
  <c r="U65" i="40"/>
  <c r="S65" i="40"/>
  <c r="Q65" i="40"/>
  <c r="O65" i="40"/>
  <c r="T64" i="40"/>
  <c r="R64" i="40"/>
  <c r="O64" i="40"/>
  <c r="T63" i="40"/>
  <c r="R63" i="40"/>
  <c r="U62" i="40"/>
  <c r="S62" i="40"/>
  <c r="Q62" i="40"/>
  <c r="U61" i="40"/>
  <c r="S61" i="40"/>
  <c r="Q61" i="40"/>
  <c r="O61" i="40"/>
  <c r="T60" i="40"/>
  <c r="R60" i="40"/>
  <c r="O60" i="40"/>
  <c r="T59" i="40"/>
  <c r="R59" i="40"/>
  <c r="U58" i="40"/>
  <c r="S58" i="40"/>
  <c r="Q58" i="40"/>
  <c r="U57" i="40"/>
  <c r="S57" i="40"/>
  <c r="Q57" i="40"/>
  <c r="O57" i="40"/>
  <c r="T56" i="40"/>
  <c r="R56" i="40"/>
  <c r="O56" i="40"/>
  <c r="T55" i="40"/>
  <c r="R55" i="40"/>
  <c r="U54" i="40"/>
  <c r="S54" i="40"/>
  <c r="Q54" i="40"/>
  <c r="U53" i="40"/>
  <c r="R79" i="40"/>
  <c r="T78" i="40"/>
  <c r="O78" i="40"/>
  <c r="R77" i="40"/>
  <c r="U76" i="40"/>
  <c r="Q76" i="40"/>
  <c r="S75" i="40"/>
  <c r="O75" i="40"/>
  <c r="R74" i="40"/>
  <c r="T73" i="40"/>
  <c r="S72" i="40"/>
  <c r="U71" i="40"/>
  <c r="Q71" i="40"/>
  <c r="T70" i="40"/>
  <c r="O70" i="40"/>
  <c r="R69" i="40"/>
  <c r="U68" i="40"/>
  <c r="Q68" i="40"/>
  <c r="S67" i="40"/>
  <c r="O67" i="40"/>
  <c r="R66" i="40"/>
  <c r="T65" i="40"/>
  <c r="S64" i="40"/>
  <c r="U63" i="40"/>
  <c r="Q63" i="40"/>
  <c r="T62" i="40"/>
  <c r="O62" i="40"/>
  <c r="R61" i="40"/>
  <c r="U60" i="40"/>
  <c r="Q60" i="40"/>
  <c r="S59" i="40"/>
  <c r="O59" i="40"/>
  <c r="R58" i="40"/>
  <c r="T57" i="40"/>
  <c r="S56" i="40"/>
  <c r="U55" i="40"/>
  <c r="Q55" i="40"/>
  <c r="T54" i="40"/>
  <c r="O54" i="40"/>
  <c r="S53" i="40"/>
  <c r="Q53" i="40"/>
  <c r="O53" i="40"/>
  <c r="T52" i="40"/>
  <c r="R52" i="40"/>
  <c r="O52" i="40"/>
  <c r="T51" i="40"/>
  <c r="R51" i="40"/>
  <c r="U50" i="40"/>
  <c r="S50" i="40"/>
  <c r="Q50" i="40"/>
  <c r="U49" i="40"/>
  <c r="S49" i="40"/>
  <c r="Q49" i="40"/>
  <c r="O49" i="40"/>
  <c r="T48" i="40"/>
  <c r="R48" i="40"/>
  <c r="O48" i="40"/>
  <c r="T47" i="40"/>
  <c r="R47" i="40"/>
  <c r="U46" i="40"/>
  <c r="S46" i="40"/>
  <c r="Q46" i="40"/>
  <c r="U45" i="40"/>
  <c r="S45" i="40"/>
  <c r="Q45" i="40"/>
  <c r="O45" i="40"/>
  <c r="T44" i="40"/>
  <c r="R44" i="40"/>
  <c r="O44" i="40"/>
  <c r="T43" i="40"/>
  <c r="R43" i="40"/>
  <c r="U42" i="40"/>
  <c r="S42" i="40"/>
  <c r="Q42" i="40"/>
  <c r="U41" i="40"/>
  <c r="S41" i="40"/>
  <c r="Q41" i="40"/>
  <c r="O41" i="40"/>
  <c r="T40" i="40"/>
  <c r="O79" i="40"/>
  <c r="T77" i="40"/>
  <c r="S76" i="40"/>
  <c r="Q75" i="40"/>
  <c r="O74" i="40"/>
  <c r="U72" i="40"/>
  <c r="S71" i="40"/>
  <c r="R70" i="40"/>
  <c r="U67" i="40"/>
  <c r="T66" i="40"/>
  <c r="R65" i="40"/>
  <c r="Q64" i="40"/>
  <c r="O63" i="40"/>
  <c r="T61" i="40"/>
  <c r="S60" i="40"/>
  <c r="Q59" i="40"/>
  <c r="O58" i="40"/>
  <c r="U56" i="40"/>
  <c r="S55" i="40"/>
  <c r="R54" i="40"/>
  <c r="R53" i="40"/>
  <c r="U52" i="40"/>
  <c r="Q52" i="40"/>
  <c r="S51" i="40"/>
  <c r="O51" i="40"/>
  <c r="R50" i="40"/>
  <c r="T49" i="40"/>
  <c r="S48" i="40"/>
  <c r="U47" i="40"/>
  <c r="Q47" i="40"/>
  <c r="T46" i="40"/>
  <c r="O46" i="40"/>
  <c r="R45" i="40"/>
  <c r="U44" i="40"/>
  <c r="Q44" i="40"/>
  <c r="S43" i="40"/>
  <c r="O43" i="40"/>
  <c r="R42" i="40"/>
  <c r="T41" i="40"/>
  <c r="S40" i="40"/>
  <c r="Q40" i="40"/>
  <c r="U39" i="40"/>
  <c r="S39" i="40"/>
  <c r="Q39" i="40"/>
  <c r="O39" i="40"/>
  <c r="T38" i="40"/>
  <c r="R38" i="40"/>
  <c r="O38" i="40"/>
  <c r="T37" i="40"/>
  <c r="R37" i="40"/>
  <c r="U36" i="40"/>
  <c r="S36" i="40"/>
  <c r="Q36" i="40"/>
  <c r="U35" i="40"/>
  <c r="S35" i="40"/>
  <c r="Q35" i="40"/>
  <c r="O35" i="40"/>
  <c r="T34" i="40"/>
  <c r="R34" i="40"/>
  <c r="O34" i="40"/>
  <c r="T33" i="40"/>
  <c r="R33" i="40"/>
  <c r="U32" i="40"/>
  <c r="S32" i="40"/>
  <c r="Q32" i="40"/>
  <c r="U31" i="40"/>
  <c r="S31" i="40"/>
  <c r="Q31" i="40"/>
  <c r="O31" i="40"/>
  <c r="T30" i="40"/>
  <c r="R30" i="40"/>
  <c r="O30" i="40"/>
  <c r="T29" i="40"/>
  <c r="R29" i="40"/>
  <c r="U28" i="40"/>
  <c r="S28" i="40"/>
  <c r="Q28" i="40"/>
  <c r="U27" i="40"/>
  <c r="S27" i="40"/>
  <c r="Q27" i="40"/>
  <c r="O27" i="40"/>
  <c r="T26" i="40"/>
  <c r="R26" i="40"/>
  <c r="O26" i="40"/>
  <c r="T25" i="40"/>
  <c r="R25" i="40"/>
  <c r="U24" i="40"/>
  <c r="S24" i="40"/>
  <c r="Q24" i="40"/>
  <c r="U23" i="40"/>
  <c r="S23" i="40"/>
  <c r="Q23" i="40"/>
  <c r="O23" i="40"/>
  <c r="T22" i="40"/>
  <c r="R22" i="40"/>
  <c r="O22" i="40"/>
  <c r="T21" i="40"/>
  <c r="R21" i="40"/>
  <c r="U20" i="40"/>
  <c r="S20" i="40"/>
  <c r="Q20" i="40"/>
  <c r="U19" i="40"/>
  <c r="S19" i="40"/>
  <c r="Q19" i="40"/>
  <c r="O19" i="40"/>
  <c r="T18" i="40"/>
  <c r="R18" i="40"/>
  <c r="O18" i="40"/>
  <c r="T17" i="40"/>
  <c r="R17" i="40"/>
  <c r="U16" i="40"/>
  <c r="S16" i="40"/>
  <c r="Q16" i="40"/>
  <c r="U15" i="40"/>
  <c r="S15" i="40"/>
  <c r="Q15" i="40"/>
  <c r="O15" i="40"/>
  <c r="T14" i="40"/>
  <c r="R14" i="40"/>
  <c r="O14" i="40"/>
  <c r="T13" i="40"/>
  <c r="R13" i="40"/>
  <c r="U12" i="40"/>
  <c r="S12" i="40"/>
  <c r="Q12" i="40"/>
  <c r="U11" i="40"/>
  <c r="S11" i="40"/>
  <c r="Q11" i="40"/>
  <c r="O11" i="40"/>
  <c r="T10" i="40"/>
  <c r="R10" i="40"/>
  <c r="O10" i="40"/>
  <c r="T9" i="40"/>
  <c r="R9" i="40"/>
  <c r="U8" i="40"/>
  <c r="S8" i="40"/>
  <c r="Q8" i="40"/>
  <c r="U7" i="40"/>
  <c r="S7" i="40"/>
  <c r="Q7" i="40"/>
  <c r="O7" i="40"/>
  <c r="T6" i="40"/>
  <c r="R6" i="40"/>
  <c r="O6" i="40"/>
  <c r="T5" i="40"/>
  <c r="R5" i="40"/>
  <c r="U4" i="40"/>
  <c r="S4" i="40"/>
  <c r="Q4" i="40"/>
  <c r="U3" i="40"/>
  <c r="S3" i="40"/>
  <c r="Q3" i="40"/>
  <c r="O3" i="40"/>
  <c r="T2" i="40"/>
  <c r="R2" i="40"/>
  <c r="T79" i="40"/>
  <c r="T74" i="40"/>
  <c r="Q72" i="40"/>
  <c r="T69" i="40"/>
  <c r="Q67" i="40"/>
  <c r="U64" i="40"/>
  <c r="R62" i="40"/>
  <c r="U59" i="40"/>
  <c r="R57" i="40"/>
  <c r="O55" i="40"/>
  <c r="U51" i="40"/>
  <c r="T50" i="40"/>
  <c r="R49" i="40"/>
  <c r="Q48" i="40"/>
  <c r="O47" i="40"/>
  <c r="T45" i="40"/>
  <c r="S44" i="40"/>
  <c r="Q43" i="40"/>
  <c r="O42" i="40"/>
  <c r="U40" i="40"/>
  <c r="O40" i="40"/>
  <c r="R39" i="40"/>
  <c r="U38" i="40"/>
  <c r="Q38" i="40"/>
  <c r="S37" i="40"/>
  <c r="O37" i="40"/>
  <c r="R36" i="40"/>
  <c r="T35" i="40"/>
  <c r="S34" i="40"/>
  <c r="U33" i="40"/>
  <c r="Q33" i="40"/>
  <c r="T32" i="40"/>
  <c r="O32" i="40"/>
  <c r="R31" i="40"/>
  <c r="U30" i="40"/>
  <c r="Q30" i="40"/>
  <c r="S29" i="40"/>
  <c r="O29" i="40"/>
  <c r="R28" i="40"/>
  <c r="T27" i="40"/>
  <c r="S26" i="40"/>
  <c r="U25" i="40"/>
  <c r="Q25" i="40"/>
  <c r="T24" i="40"/>
  <c r="O24" i="40"/>
  <c r="R23" i="40"/>
  <c r="U22" i="40"/>
  <c r="Q22" i="40"/>
  <c r="S21" i="40"/>
  <c r="O21" i="40"/>
  <c r="R20" i="40"/>
  <c r="T19" i="40"/>
  <c r="S18" i="40"/>
  <c r="U17" i="40"/>
  <c r="Q17" i="40"/>
  <c r="T16" i="40"/>
  <c r="O16" i="40"/>
  <c r="R15" i="40"/>
  <c r="U14" i="40"/>
  <c r="Q14" i="40"/>
  <c r="S13" i="40"/>
  <c r="O13" i="40"/>
  <c r="R12" i="40"/>
  <c r="T11" i="40"/>
  <c r="S10" i="40"/>
  <c r="U9" i="40"/>
  <c r="Q9" i="40"/>
  <c r="T8" i="40"/>
  <c r="O8" i="40"/>
  <c r="R7" i="40"/>
  <c r="U6" i="40"/>
  <c r="Q6" i="40"/>
  <c r="S5" i="40"/>
  <c r="O5" i="40"/>
  <c r="R4" i="40"/>
  <c r="T3" i="40"/>
  <c r="S2" i="40"/>
  <c r="R78" i="40"/>
  <c r="U75" i="40"/>
  <c r="R73" i="40"/>
  <c r="O71" i="40"/>
  <c r="S68" i="40"/>
  <c r="O66" i="40"/>
  <c r="S63" i="40"/>
  <c r="T58" i="40"/>
  <c r="Q56" i="40"/>
  <c r="T53" i="40"/>
  <c r="S52" i="40"/>
  <c r="Q51" i="40"/>
  <c r="O50" i="40"/>
  <c r="U48" i="40"/>
  <c r="S47" i="40"/>
  <c r="R46" i="40"/>
  <c r="U43" i="40"/>
  <c r="T42" i="40"/>
  <c r="R41" i="40"/>
  <c r="R40" i="40"/>
  <c r="T39" i="40"/>
  <c r="S38" i="40"/>
  <c r="U37" i="40"/>
  <c r="Q37" i="40"/>
  <c r="T36" i="40"/>
  <c r="O36" i="40"/>
  <c r="R35" i="40"/>
  <c r="U34" i="40"/>
  <c r="Q34" i="40"/>
  <c r="S33" i="40"/>
  <c r="O33" i="40"/>
  <c r="R32" i="40"/>
  <c r="T31" i="40"/>
  <c r="S30" i="40"/>
  <c r="U29" i="40"/>
  <c r="Q29" i="40"/>
  <c r="T28" i="40"/>
  <c r="O28" i="40"/>
  <c r="R27" i="40"/>
  <c r="U26" i="40"/>
  <c r="Q26" i="40"/>
  <c r="S25" i="40"/>
  <c r="O25" i="40"/>
  <c r="R24" i="40"/>
  <c r="T23" i="40"/>
  <c r="S22" i="40"/>
  <c r="U21" i="40"/>
  <c r="Q21" i="40"/>
  <c r="T20" i="40"/>
  <c r="O20" i="40"/>
  <c r="R19" i="40"/>
  <c r="U18" i="40"/>
  <c r="Q18" i="40"/>
  <c r="S17" i="40"/>
  <c r="O17" i="40"/>
  <c r="R16" i="40"/>
  <c r="T15" i="40"/>
  <c r="S14" i="40"/>
  <c r="U13" i="40"/>
  <c r="Q13" i="40"/>
  <c r="T12" i="40"/>
  <c r="O12" i="40"/>
  <c r="R11" i="40"/>
  <c r="U10" i="40"/>
  <c r="Q10" i="40"/>
  <c r="S9" i="40"/>
  <c r="O9" i="40"/>
  <c r="R8" i="40"/>
  <c r="T7" i="40"/>
  <c r="S6" i="40"/>
  <c r="U5" i="40"/>
  <c r="Q5" i="40"/>
  <c r="T4" i="40"/>
  <c r="O4" i="40"/>
  <c r="R3" i="40"/>
  <c r="U2" i="40"/>
  <c r="Q2" i="40"/>
  <c r="AD8" i="40"/>
  <c r="G4" i="40" l="1"/>
  <c r="G9" i="40"/>
  <c r="G17" i="40"/>
  <c r="G28" i="40"/>
  <c r="G36" i="40"/>
  <c r="G5" i="40"/>
  <c r="G16" i="40"/>
  <c r="G24" i="40"/>
  <c r="G29" i="40"/>
  <c r="G37" i="40"/>
  <c r="G2" i="40"/>
  <c r="G6" i="40"/>
  <c r="G10" i="40"/>
  <c r="G14" i="40"/>
  <c r="G18" i="40"/>
  <c r="G22" i="40"/>
  <c r="G26" i="40"/>
  <c r="G30" i="40"/>
  <c r="G34" i="40"/>
  <c r="G38" i="40"/>
  <c r="G43" i="40"/>
  <c r="G74" i="40"/>
  <c r="G79" i="40"/>
  <c r="G41" i="40"/>
  <c r="G45" i="40"/>
  <c r="G49" i="40"/>
  <c r="H49" i="40" s="1"/>
  <c r="G53" i="40"/>
  <c r="H53" i="40" s="1"/>
  <c r="G62" i="40"/>
  <c r="G67" i="40"/>
  <c r="G78" i="40"/>
  <c r="G57" i="40"/>
  <c r="H57" i="40" s="1"/>
  <c r="G61" i="40"/>
  <c r="H61" i="40" s="1"/>
  <c r="G65" i="40"/>
  <c r="G69" i="40"/>
  <c r="H69" i="40" s="1"/>
  <c r="G73" i="40"/>
  <c r="H73" i="40" s="1"/>
  <c r="G77" i="40"/>
  <c r="H77" i="40" s="1"/>
  <c r="G12" i="40"/>
  <c r="G20" i="40"/>
  <c r="G25" i="40"/>
  <c r="G33" i="40"/>
  <c r="G50" i="40"/>
  <c r="G66" i="40"/>
  <c r="G71" i="40"/>
  <c r="G8" i="40"/>
  <c r="G13" i="40"/>
  <c r="G21" i="40"/>
  <c r="G32" i="40"/>
  <c r="G40" i="40"/>
  <c r="G42" i="40"/>
  <c r="G47" i="40"/>
  <c r="G55" i="40"/>
  <c r="G3" i="40"/>
  <c r="G7" i="40"/>
  <c r="H7" i="40" s="1"/>
  <c r="G11" i="40"/>
  <c r="H11" i="40" s="1"/>
  <c r="G15" i="40"/>
  <c r="G19" i="40"/>
  <c r="G23" i="40"/>
  <c r="H23" i="40" s="1"/>
  <c r="G27" i="40"/>
  <c r="H27" i="40" s="1"/>
  <c r="I27" i="40" s="1"/>
  <c r="G31" i="40"/>
  <c r="G35" i="40"/>
  <c r="G39" i="40"/>
  <c r="H39" i="40" s="1"/>
  <c r="G46" i="40"/>
  <c r="G51" i="40"/>
  <c r="G58" i="40"/>
  <c r="G63" i="40"/>
  <c r="G44" i="40"/>
  <c r="G48" i="40"/>
  <c r="G52" i="40"/>
  <c r="G54" i="40"/>
  <c r="G59" i="40"/>
  <c r="G70" i="40"/>
  <c r="G75" i="40"/>
  <c r="G56" i="40"/>
  <c r="G60" i="40"/>
  <c r="G64" i="40"/>
  <c r="G68" i="40"/>
  <c r="G72" i="40"/>
  <c r="G76" i="40"/>
  <c r="H67" i="40" l="1"/>
  <c r="I67" i="40" s="1"/>
  <c r="J67" i="40" s="1"/>
  <c r="H14" i="40"/>
  <c r="I14" i="40" s="1"/>
  <c r="H6" i="40"/>
  <c r="I6" i="40" s="1"/>
  <c r="H29" i="40"/>
  <c r="I29" i="40" s="1"/>
  <c r="J29" i="40" s="1"/>
  <c r="K29" i="40" s="1"/>
  <c r="L29" i="40" s="1"/>
  <c r="H40" i="40"/>
  <c r="I40" i="40" s="1"/>
  <c r="J40" i="40" s="1"/>
  <c r="K40" i="40" s="1"/>
  <c r="L40" i="40" s="1"/>
  <c r="H25" i="40"/>
  <c r="I25" i="40" s="1"/>
  <c r="H72" i="40"/>
  <c r="I72" i="40" s="1"/>
  <c r="H63" i="40"/>
  <c r="I63" i="40" s="1"/>
  <c r="H51" i="40"/>
  <c r="I51" i="40" s="1"/>
  <c r="H46" i="40"/>
  <c r="H47" i="40"/>
  <c r="I47" i="40" s="1"/>
  <c r="H42" i="40"/>
  <c r="I42" i="40" s="1"/>
  <c r="J42" i="40" s="1"/>
  <c r="K42" i="40" s="1"/>
  <c r="L42" i="40" s="1"/>
  <c r="H8" i="40"/>
  <c r="I8" i="40" s="1"/>
  <c r="H20" i="40"/>
  <c r="H56" i="40"/>
  <c r="I56" i="40" s="1"/>
  <c r="H54" i="40"/>
  <c r="I54" i="40" s="1"/>
  <c r="H71" i="40"/>
  <c r="I71" i="40" s="1"/>
  <c r="J71" i="40" s="1"/>
  <c r="K71" i="40" s="1"/>
  <c r="H66" i="40"/>
  <c r="I66" i="40" s="1"/>
  <c r="J66" i="40" s="1"/>
  <c r="K66" i="40" s="1"/>
  <c r="L66" i="40" s="1"/>
  <c r="I77" i="40"/>
  <c r="J77" i="40" s="1"/>
  <c r="I69" i="40"/>
  <c r="H26" i="40"/>
  <c r="I26" i="40" s="1"/>
  <c r="H16" i="40"/>
  <c r="I16" i="40" s="1"/>
  <c r="J16" i="40" s="1"/>
  <c r="K16" i="40" s="1"/>
  <c r="L16" i="40" s="1"/>
  <c r="M16" i="40" s="1"/>
  <c r="H76" i="40"/>
  <c r="I76" i="40" s="1"/>
  <c r="J76" i="40" s="1"/>
  <c r="K76" i="40" s="1"/>
  <c r="L76" i="40" s="1"/>
  <c r="M76" i="40" s="1"/>
  <c r="H64" i="40"/>
  <c r="I64" i="40" s="1"/>
  <c r="J64" i="40" s="1"/>
  <c r="K64" i="40" s="1"/>
  <c r="L64" i="40" s="1"/>
  <c r="H60" i="40"/>
  <c r="I60" i="40" s="1"/>
  <c r="J60" i="40" s="1"/>
  <c r="K60" i="40" s="1"/>
  <c r="L60" i="40" s="1"/>
  <c r="M60" i="40" s="1"/>
  <c r="H48" i="40"/>
  <c r="I48" i="40" s="1"/>
  <c r="H35" i="40"/>
  <c r="I35" i="40" s="1"/>
  <c r="J35" i="40" s="1"/>
  <c r="H31" i="40"/>
  <c r="I31" i="40" s="1"/>
  <c r="J31" i="40" s="1"/>
  <c r="K31" i="40" s="1"/>
  <c r="H32" i="40"/>
  <c r="I32" i="40" s="1"/>
  <c r="H21" i="40"/>
  <c r="I21" i="40" s="1"/>
  <c r="J21" i="40" s="1"/>
  <c r="K21" i="40" s="1"/>
  <c r="L21" i="40" s="1"/>
  <c r="J8" i="40"/>
  <c r="H74" i="40"/>
  <c r="I74" i="40" s="1"/>
  <c r="J74" i="40" s="1"/>
  <c r="K74" i="40" s="1"/>
  <c r="H43" i="40"/>
  <c r="I43" i="40" s="1"/>
  <c r="H38" i="40"/>
  <c r="I38" i="40" s="1"/>
  <c r="H34" i="40"/>
  <c r="I34" i="40" s="1"/>
  <c r="H18" i="40"/>
  <c r="I18" i="40" s="1"/>
  <c r="J18" i="40" s="1"/>
  <c r="H36" i="40"/>
  <c r="I36" i="40" s="1"/>
  <c r="H28" i="40"/>
  <c r="H17" i="40"/>
  <c r="I17" i="40" s="1"/>
  <c r="H9" i="40"/>
  <c r="I9" i="40" s="1"/>
  <c r="H4" i="40"/>
  <c r="I4" i="40" s="1"/>
  <c r="J4" i="40" s="1"/>
  <c r="J14" i="40"/>
  <c r="K14" i="40" s="1"/>
  <c r="L14" i="40" s="1"/>
  <c r="M14" i="40" s="1"/>
  <c r="H68" i="40"/>
  <c r="I68" i="40" s="1"/>
  <c r="J68" i="40" s="1"/>
  <c r="K68" i="40" s="1"/>
  <c r="H75" i="40"/>
  <c r="I75" i="40" s="1"/>
  <c r="J75" i="40" s="1"/>
  <c r="K75" i="40" s="1"/>
  <c r="L75" i="40" s="1"/>
  <c r="H58" i="40"/>
  <c r="I58" i="40" s="1"/>
  <c r="I39" i="40"/>
  <c r="J39" i="40" s="1"/>
  <c r="H15" i="40"/>
  <c r="I15" i="40" s="1"/>
  <c r="J15" i="40" s="1"/>
  <c r="K15" i="40" s="1"/>
  <c r="L15" i="40" s="1"/>
  <c r="H55" i="40"/>
  <c r="I55" i="40" s="1"/>
  <c r="J55" i="40" s="1"/>
  <c r="H50" i="40"/>
  <c r="I50" i="40" s="1"/>
  <c r="I73" i="40"/>
  <c r="J73" i="40" s="1"/>
  <c r="K73" i="40" s="1"/>
  <c r="L73" i="40" s="1"/>
  <c r="I57" i="40"/>
  <c r="J57" i="40" s="1"/>
  <c r="K57" i="40" s="1"/>
  <c r="L57" i="40" s="1"/>
  <c r="H62" i="40"/>
  <c r="I62" i="40" s="1"/>
  <c r="J62" i="40" s="1"/>
  <c r="K62" i="40" s="1"/>
  <c r="L62" i="40" s="1"/>
  <c r="H79" i="40"/>
  <c r="I79" i="40" s="1"/>
  <c r="J79" i="40" s="1"/>
  <c r="H30" i="40"/>
  <c r="I30" i="40" s="1"/>
  <c r="H22" i="40"/>
  <c r="I22" i="40" s="1"/>
  <c r="J22" i="40" s="1"/>
  <c r="K22" i="40" s="1"/>
  <c r="L22" i="40" s="1"/>
  <c r="M22" i="40" s="1"/>
  <c r="H10" i="40"/>
  <c r="I10" i="40" s="1"/>
  <c r="J10" i="40" s="1"/>
  <c r="H37" i="40"/>
  <c r="I37" i="40" s="1"/>
  <c r="J37" i="40" s="1"/>
  <c r="H24" i="40"/>
  <c r="I24" i="40" s="1"/>
  <c r="H5" i="40"/>
  <c r="I5" i="40" s="1"/>
  <c r="J5" i="40" s="1"/>
  <c r="K5" i="40" s="1"/>
  <c r="L5" i="40" s="1"/>
  <c r="H59" i="40"/>
  <c r="H44" i="40"/>
  <c r="I46" i="40"/>
  <c r="J46" i="40" s="1"/>
  <c r="K46" i="40" s="1"/>
  <c r="L46" i="40" s="1"/>
  <c r="J27" i="40"/>
  <c r="K27" i="40" s="1"/>
  <c r="I23" i="40"/>
  <c r="J23" i="40" s="1"/>
  <c r="H70" i="40"/>
  <c r="H65" i="40"/>
  <c r="I65" i="40" s="1"/>
  <c r="J65" i="40" s="1"/>
  <c r="H52" i="40"/>
  <c r="H41" i="40"/>
  <c r="I41" i="40" s="1"/>
  <c r="H45" i="40"/>
  <c r="I20" i="40"/>
  <c r="J20" i="40" s="1"/>
  <c r="H12" i="40"/>
  <c r="J69" i="40"/>
  <c r="I61" i="40"/>
  <c r="J61" i="40" s="1"/>
  <c r="I28" i="40"/>
  <c r="H19" i="40"/>
  <c r="I19" i="40" s="1"/>
  <c r="I11" i="40"/>
  <c r="I7" i="40"/>
  <c r="J7" i="40" s="1"/>
  <c r="K7" i="40" s="1"/>
  <c r="L7" i="40" s="1"/>
  <c r="H3" i="40"/>
  <c r="I3" i="40" s="1"/>
  <c r="H13" i="40"/>
  <c r="H33" i="40"/>
  <c r="H78" i="40"/>
  <c r="I53" i="40"/>
  <c r="I49" i="40"/>
  <c r="J49" i="40" s="1"/>
  <c r="H2" i="40"/>
  <c r="K69" i="40" l="1"/>
  <c r="L69" i="40" s="1"/>
  <c r="I2" i="40"/>
  <c r="J38" i="40"/>
  <c r="K38" i="40" s="1"/>
  <c r="L38" i="40" s="1"/>
  <c r="M66" i="40"/>
  <c r="J58" i="40"/>
  <c r="K58" i="40" s="1"/>
  <c r="J34" i="40"/>
  <c r="K34" i="40" s="1"/>
  <c r="J43" i="40"/>
  <c r="K43" i="40" s="1"/>
  <c r="L43" i="40" s="1"/>
  <c r="M43" i="40" s="1"/>
  <c r="J36" i="40"/>
  <c r="K36" i="40" s="1"/>
  <c r="L36" i="40" s="1"/>
  <c r="J50" i="40"/>
  <c r="K50" i="40" s="1"/>
  <c r="L50" i="40" s="1"/>
  <c r="K8" i="40"/>
  <c r="L8" i="40" s="1"/>
  <c r="M8" i="40" s="1"/>
  <c r="J6" i="40"/>
  <c r="K6" i="40" s="1"/>
  <c r="L6" i="40" s="1"/>
  <c r="M6" i="40" s="1"/>
  <c r="J28" i="40"/>
  <c r="K28" i="40" s="1"/>
  <c r="L28" i="40" s="1"/>
  <c r="J47" i="40"/>
  <c r="K47" i="40" s="1"/>
  <c r="L47" i="40" s="1"/>
  <c r="J51" i="40"/>
  <c r="K51" i="40" s="1"/>
  <c r="L51" i="40" s="1"/>
  <c r="J72" i="40"/>
  <c r="K72" i="40" s="1"/>
  <c r="L72" i="40" s="1"/>
  <c r="M72" i="40" s="1"/>
  <c r="K61" i="40"/>
  <c r="L61" i="40" s="1"/>
  <c r="M61" i="40" s="1"/>
  <c r="J24" i="40"/>
  <c r="K24" i="40" s="1"/>
  <c r="L24" i="40" s="1"/>
  <c r="K67" i="40"/>
  <c r="L67" i="40" s="1"/>
  <c r="K77" i="40"/>
  <c r="L77" i="40" s="1"/>
  <c r="L71" i="40"/>
  <c r="M71" i="40" s="1"/>
  <c r="J32" i="40"/>
  <c r="K32" i="40" s="1"/>
  <c r="L32" i="40" s="1"/>
  <c r="M32" i="40" s="1"/>
  <c r="J56" i="40"/>
  <c r="K56" i="40" s="1"/>
  <c r="J26" i="40"/>
  <c r="K26" i="40" s="1"/>
  <c r="L26" i="40" s="1"/>
  <c r="M5" i="40"/>
  <c r="K4" i="40"/>
  <c r="L4" i="40" s="1"/>
  <c r="M4" i="40" s="1"/>
  <c r="K39" i="40"/>
  <c r="L39" i="40" s="1"/>
  <c r="M39" i="40" s="1"/>
  <c r="M7" i="40"/>
  <c r="K55" i="40"/>
  <c r="L55" i="40" s="1"/>
  <c r="M42" i="40"/>
  <c r="L27" i="40"/>
  <c r="M27" i="40" s="1"/>
  <c r="L74" i="40"/>
  <c r="M74" i="40" s="1"/>
  <c r="M21" i="40"/>
  <c r="K20" i="40"/>
  <c r="L20" i="40" s="1"/>
  <c r="M20" i="40" s="1"/>
  <c r="J41" i="40"/>
  <c r="K41" i="40" s="1"/>
  <c r="M47" i="40"/>
  <c r="M51" i="40"/>
  <c r="K37" i="40"/>
  <c r="L37" i="40" s="1"/>
  <c r="M37" i="40" s="1"/>
  <c r="K10" i="40"/>
  <c r="L10" i="40" s="1"/>
  <c r="M10" i="40" s="1"/>
  <c r="K18" i="40"/>
  <c r="L18" i="40" s="1"/>
  <c r="M18" i="40" s="1"/>
  <c r="J9" i="40"/>
  <c r="K9" i="40" s="1"/>
  <c r="L9" i="40" s="1"/>
  <c r="J17" i="40"/>
  <c r="K17" i="40" s="1"/>
  <c r="L17" i="40" s="1"/>
  <c r="K49" i="40"/>
  <c r="L49" i="40" s="1"/>
  <c r="M62" i="40"/>
  <c r="J30" i="40"/>
  <c r="K30" i="40" s="1"/>
  <c r="L30" i="40" s="1"/>
  <c r="K79" i="40"/>
  <c r="J53" i="40"/>
  <c r="K53" i="40" s="1"/>
  <c r="I78" i="40"/>
  <c r="J25" i="40"/>
  <c r="K25" i="40" s="1"/>
  <c r="J11" i="40"/>
  <c r="K11" i="40" s="1"/>
  <c r="L11" i="40" s="1"/>
  <c r="M15" i="40"/>
  <c r="M46" i="40"/>
  <c r="M49" i="40"/>
  <c r="M57" i="40"/>
  <c r="I12" i="40"/>
  <c r="J12" i="40" s="1"/>
  <c r="I45" i="40"/>
  <c r="J45" i="40" s="1"/>
  <c r="K45" i="40" s="1"/>
  <c r="M40" i="40"/>
  <c r="J3" i="40"/>
  <c r="K3" i="40" s="1"/>
  <c r="L3" i="40" s="1"/>
  <c r="K23" i="40"/>
  <c r="L31" i="40"/>
  <c r="M31" i="40" s="1"/>
  <c r="J63" i="40"/>
  <c r="K63" i="40" s="1"/>
  <c r="L63" i="40" s="1"/>
  <c r="I59" i="40"/>
  <c r="M75" i="40"/>
  <c r="L68" i="40"/>
  <c r="M68" i="40" s="1"/>
  <c r="L58" i="40"/>
  <c r="M58" i="40" s="1"/>
  <c r="I52" i="40"/>
  <c r="M64" i="40"/>
  <c r="I13" i="40"/>
  <c r="J13" i="40" s="1"/>
  <c r="K35" i="40"/>
  <c r="L35" i="40" s="1"/>
  <c r="M35" i="40" s="1"/>
  <c r="M29" i="40"/>
  <c r="M69" i="40"/>
  <c r="M73" i="40"/>
  <c r="K65" i="40"/>
  <c r="L65" i="40" s="1"/>
  <c r="I33" i="40"/>
  <c r="J33" i="40" s="1"/>
  <c r="K33" i="40" s="1"/>
  <c r="J19" i="40"/>
  <c r="I44" i="40"/>
  <c r="J54" i="40"/>
  <c r="K54" i="40" s="1"/>
  <c r="L54" i="40" s="1"/>
  <c r="J48" i="40"/>
  <c r="K48" i="40" s="1"/>
  <c r="I70" i="40"/>
  <c r="G35" i="22"/>
  <c r="G33" i="22"/>
  <c r="G30" i="22"/>
  <c r="G28" i="22"/>
  <c r="G26" i="22"/>
  <c r="G24" i="22"/>
  <c r="G36" i="22"/>
  <c r="G34" i="22"/>
  <c r="G32" i="22"/>
  <c r="G29" i="22"/>
  <c r="G27" i="22"/>
  <c r="G25" i="22"/>
  <c r="G23" i="22"/>
  <c r="G22" i="22"/>
  <c r="G21" i="22"/>
  <c r="O27" i="21"/>
  <c r="O23" i="21"/>
  <c r="O21" i="21"/>
  <c r="G43" i="19"/>
  <c r="G49" i="19"/>
  <c r="G47" i="19"/>
  <c r="G45" i="19"/>
  <c r="M28" i="40" l="1"/>
  <c r="M67" i="40"/>
  <c r="J2" i="40"/>
  <c r="K2" i="40" s="1"/>
  <c r="M38" i="40"/>
  <c r="M55" i="40"/>
  <c r="L34" i="40"/>
  <c r="M34" i="40" s="1"/>
  <c r="M77" i="40"/>
  <c r="M50" i="40"/>
  <c r="M36" i="40"/>
  <c r="L56" i="40"/>
  <c r="M56" i="40" s="1"/>
  <c r="K12" i="40"/>
  <c r="M26" i="40"/>
  <c r="L41" i="40"/>
  <c r="M41" i="40" s="1"/>
  <c r="M63" i="40"/>
  <c r="M24" i="40"/>
  <c r="K13" i="40"/>
  <c r="L13" i="40" s="1"/>
  <c r="M13" i="40" s="1"/>
  <c r="M54" i="40"/>
  <c r="L48" i="40"/>
  <c r="M48" i="40" s="1"/>
  <c r="J59" i="40"/>
  <c r="K59" i="40" s="1"/>
  <c r="L59" i="40" s="1"/>
  <c r="L23" i="40"/>
  <c r="M23" i="40" s="1"/>
  <c r="L12" i="40"/>
  <c r="M12" i="40" s="1"/>
  <c r="M11" i="40"/>
  <c r="L25" i="40"/>
  <c r="M25" i="40" s="1"/>
  <c r="M17" i="40"/>
  <c r="M9" i="40"/>
  <c r="J44" i="40"/>
  <c r="L33" i="40"/>
  <c r="M33" i="40" s="1"/>
  <c r="L79" i="40"/>
  <c r="M79" i="40" s="1"/>
  <c r="J70" i="40"/>
  <c r="K70" i="40" s="1"/>
  <c r="K19" i="40"/>
  <c r="L19" i="40" s="1"/>
  <c r="J52" i="40"/>
  <c r="K52" i="40" s="1"/>
  <c r="L52" i="40" s="1"/>
  <c r="M52" i="40" s="1"/>
  <c r="M3" i="40"/>
  <c r="L45" i="40"/>
  <c r="M45" i="40" s="1"/>
  <c r="J78" i="40"/>
  <c r="K78" i="40" s="1"/>
  <c r="L78" i="40" s="1"/>
  <c r="L53" i="40"/>
  <c r="M53" i="40" s="1"/>
  <c r="M65" i="40"/>
  <c r="M30" i="40"/>
  <c r="G48" i="19"/>
  <c r="G44" i="19"/>
  <c r="G50" i="19"/>
  <c r="G34" i="19"/>
  <c r="G32" i="19"/>
  <c r="G30" i="19"/>
  <c r="O19" i="21"/>
  <c r="O28" i="21"/>
  <c r="O25" i="21"/>
  <c r="O29" i="21"/>
  <c r="O26" i="21"/>
  <c r="G35" i="19"/>
  <c r="G28" i="19"/>
  <c r="G33" i="19"/>
  <c r="G29" i="19"/>
  <c r="O12" i="21"/>
  <c r="O10" i="21"/>
  <c r="O14" i="21"/>
  <c r="O18" i="21"/>
  <c r="O22" i="21"/>
  <c r="O24" i="21"/>
  <c r="G46" i="19"/>
  <c r="G31" i="19"/>
  <c r="L2" i="40" l="1"/>
  <c r="M59" i="40"/>
  <c r="L70" i="40"/>
  <c r="M70" i="40" s="1"/>
  <c r="M78" i="40"/>
  <c r="M19" i="40"/>
  <c r="K44" i="40"/>
  <c r="L44" i="40" s="1"/>
  <c r="M44" i="40" s="1"/>
  <c r="G53" i="19"/>
  <c r="O17" i="21"/>
  <c r="O15" i="21"/>
  <c r="O9" i="21"/>
  <c r="O16" i="21"/>
  <c r="O13" i="21"/>
  <c r="O11" i="21"/>
  <c r="E38" i="19"/>
  <c r="G38" i="19" s="1"/>
  <c r="O8" i="21" l="1"/>
  <c r="D35" i="21" l="1"/>
  <c r="E35" i="21"/>
  <c r="M2" i="40" l="1"/>
</calcChain>
</file>

<file path=xl/comments1.xml><?xml version="1.0" encoding="utf-8"?>
<comments xmlns="http://schemas.openxmlformats.org/spreadsheetml/2006/main">
  <authors>
    <author>12951</author>
  </authors>
  <commentList>
    <comment ref="G1" authorId="0" shapeId="0">
      <text>
        <r>
          <rPr>
            <b/>
            <sz val="8"/>
            <color indexed="81"/>
            <rFont val="Tahoma"/>
            <charset val="1"/>
          </rPr>
          <t>12951:</t>
        </r>
        <r>
          <rPr>
            <sz val="8"/>
            <color indexed="81"/>
            <rFont val="Tahoma"/>
            <charset val="1"/>
          </rPr>
          <t xml:space="preserve">
THESE COLUMNS ENSURE THE STACKED BARS OF THE CONTROL CHART WORK CORRECTLY WHEN DEALING WITH NEGATIVE VALUES</t>
        </r>
      </text>
    </comment>
    <comment ref="O1" authorId="0" shapeId="0">
      <text>
        <r>
          <rPr>
            <b/>
            <sz val="8"/>
            <color indexed="81"/>
            <rFont val="Tahoma"/>
            <charset val="1"/>
          </rPr>
          <t>12951:</t>
        </r>
        <r>
          <rPr>
            <sz val="8"/>
            <color indexed="81"/>
            <rFont val="Tahoma"/>
            <charset val="1"/>
          </rPr>
          <t xml:space="preserve">
THESE ARE THE VALUES FOR THE STACKED BAR CONTROL CHART - INCLUDING ZERO'S.</t>
        </r>
      </text>
    </comment>
  </commentList>
</comments>
</file>

<file path=xl/comments2.xml><?xml version="1.0" encoding="utf-8"?>
<comments xmlns="http://schemas.openxmlformats.org/spreadsheetml/2006/main">
  <authors>
    <author>12951</author>
  </authors>
  <commentList>
    <comment ref="N8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 The data in this table is now presented as a percentage of all allegations finalised within the 56 day target.</t>
        </r>
      </text>
    </comment>
    <comment ref="N25" authorId="0" shapeId="0">
      <text>
        <r>
          <rPr>
            <b/>
            <sz val="8"/>
            <color indexed="81"/>
            <rFont val="Tahoma"/>
            <family val="2"/>
          </rPr>
          <t xml:space="preserve">Note: </t>
        </r>
        <r>
          <rPr>
            <sz val="8"/>
            <color indexed="81"/>
            <rFont val="Tahoma"/>
            <family val="2"/>
          </rPr>
          <t>The data in this table is now presented as a percentage of all allegations recorded within the 10 day target.The data has also been ammended to exclude weekends and bank holidays from the calculation.</t>
        </r>
      </text>
    </comment>
  </commentList>
</comments>
</file>

<file path=xl/sharedStrings.xml><?xml version="1.0" encoding="utf-8"?>
<sst xmlns="http://schemas.openxmlformats.org/spreadsheetml/2006/main" count="913" uniqueCount="489">
  <si>
    <t>Recorded Complaint Allegations &amp; Cases</t>
  </si>
  <si>
    <t>Recorded Complaint Cases</t>
  </si>
  <si>
    <t>Division</t>
  </si>
  <si>
    <t>Percentage Change</t>
  </si>
  <si>
    <t>Total</t>
  </si>
  <si>
    <t>Second Period</t>
  </si>
  <si>
    <t>Recorded Complaint Allegations</t>
  </si>
  <si>
    <t>Complaint Allegation by Division</t>
  </si>
  <si>
    <t>Allegation Category</t>
  </si>
  <si>
    <t>Year on Year Change</t>
  </si>
  <si>
    <t>Other</t>
  </si>
  <si>
    <t>-</t>
  </si>
  <si>
    <t>Grand Total</t>
  </si>
  <si>
    <t>Percentage of Allegations by Division</t>
  </si>
  <si>
    <t>Complaint Allegations by Type &amp; Division (Recorded Allegations)</t>
  </si>
  <si>
    <t>A Serious Non-Sexual</t>
  </si>
  <si>
    <t>B Sexual Assault</t>
  </si>
  <si>
    <t>C Other Assault</t>
  </si>
  <si>
    <t>D Oppressive Conduct or Harassment</t>
  </si>
  <si>
    <t>E Unlawful/Unnecessary Arrest or Detention</t>
  </si>
  <si>
    <t>F Discriminatory Behaviour</t>
  </si>
  <si>
    <t>G Irregularity in Evidence/Perjury</t>
  </si>
  <si>
    <t>H Corruption or Malpractice</t>
  </si>
  <si>
    <t>J Mishandling of Property</t>
  </si>
  <si>
    <t>K Breach of Code A PACE (Stop and Search)</t>
  </si>
  <si>
    <t>L Breach of Code B PACE (Premises Search and Property Seizure)</t>
  </si>
  <si>
    <t>M Breach of Code C PACE (Detention, Treatment and Questioning)</t>
  </si>
  <si>
    <t>Q Lack of Fairness and Impartiality</t>
  </si>
  <si>
    <t>S Other Neglect or Failure in Duty</t>
  </si>
  <si>
    <t>T Other Irregularity in Procedure</t>
  </si>
  <si>
    <t>U Incivility, Impoliteness and Intolerance</t>
  </si>
  <si>
    <t>V Traffic Irregularity</t>
  </si>
  <si>
    <t>W Other</t>
  </si>
  <si>
    <t>X Improper Access/Disclosure of Information</t>
  </si>
  <si>
    <t>Y Other Sexual Conduct</t>
  </si>
  <si>
    <t>P Breach of Code E PACE (Tape Recording)</t>
  </si>
  <si>
    <t>H</t>
  </si>
  <si>
    <t>Local Resolution - Division</t>
  </si>
  <si>
    <t>Not upheld (full inv) - PSD</t>
  </si>
  <si>
    <t>Not upheld NSR - Division</t>
  </si>
  <si>
    <t>Withdrawn - Force</t>
  </si>
  <si>
    <t>Not upheld NSR - PSD</t>
  </si>
  <si>
    <t>Upheld NSR - Division</t>
  </si>
  <si>
    <t>IPCC - Dispensation</t>
  </si>
  <si>
    <t>Upheld NSR - PSD</t>
  </si>
  <si>
    <t>Local Resolution - PSD</t>
  </si>
  <si>
    <t>Upheld (full inv) - PSD</t>
  </si>
  <si>
    <t>Upheld (full inv) - Division</t>
  </si>
  <si>
    <t>Discontinuance - Force</t>
  </si>
  <si>
    <t>Dispensation - Force</t>
  </si>
  <si>
    <t>Not upheld  (full inv) - Division</t>
  </si>
  <si>
    <t>H C Other Assault</t>
  </si>
  <si>
    <t>H D Oppressive Conduct or Harassment</t>
  </si>
  <si>
    <t>H E Unlawful/Unnecessary Arrest or Detention</t>
  </si>
  <si>
    <t>H F Discriminatory Behaviour</t>
  </si>
  <si>
    <t>H J Mishandling of Property</t>
  </si>
  <si>
    <t>H L Breach of Code B PACE (Premises Search and Property Seizure)</t>
  </si>
  <si>
    <t>H Q Lack of Fairness and Impartiality</t>
  </si>
  <si>
    <t>H S Other Neglect or Failure in Duty</t>
  </si>
  <si>
    <t>H T Other Irregularity in Procedure</t>
  </si>
  <si>
    <t>H U Incivility, Impoliteness and Intolerance</t>
  </si>
  <si>
    <t>H V Traffic Irregularity</t>
  </si>
  <si>
    <t>H W Other</t>
  </si>
  <si>
    <t>H K Breach of Code A PACE (Stop and Search)</t>
  </si>
  <si>
    <t>Constabulary</t>
  </si>
  <si>
    <t>IPCC - Discontinuance</t>
  </si>
  <si>
    <t>H Not upheld NSR - Division</t>
  </si>
  <si>
    <t>H Local Resolution - Division</t>
  </si>
  <si>
    <t>H Withdrawn - Force</t>
  </si>
  <si>
    <t>H Upheld NSR - PSD</t>
  </si>
  <si>
    <t>H Not upheld (full inv) - PSD</t>
  </si>
  <si>
    <t>Row</t>
  </si>
  <si>
    <t>H Allegations</t>
  </si>
  <si>
    <t>H Cases</t>
  </si>
  <si>
    <t>Constabulary Allegations</t>
  </si>
  <si>
    <t>Constabulary Cases</t>
  </si>
  <si>
    <t>Area</t>
  </si>
  <si>
    <t>Date</t>
  </si>
  <si>
    <t>SELECT MAIN PERIOD</t>
  </si>
  <si>
    <t>SELECT COMPARISON PERIOD</t>
  </si>
  <si>
    <t>To</t>
  </si>
  <si>
    <t>From</t>
  </si>
  <si>
    <t>First 
Period</t>
  </si>
  <si>
    <t xml:space="preserve">Date From </t>
  </si>
  <si>
    <t xml:space="preserve">Date To </t>
  </si>
  <si>
    <t>General policing standards (direction and control)</t>
  </si>
  <si>
    <t>Operational (direction and control)</t>
  </si>
  <si>
    <t>Policies and Procedures (direction and control)</t>
  </si>
  <si>
    <t>Lancashire Constabulary</t>
  </si>
  <si>
    <t>Professional Standards Performance Data</t>
  </si>
  <si>
    <t>No further dissemination without authorisation of SMT</t>
  </si>
  <si>
    <t>TO</t>
  </si>
  <si>
    <t>FROM</t>
  </si>
  <si>
    <t>Allegation Types</t>
  </si>
  <si>
    <t>ALL</t>
  </si>
  <si>
    <t>Constabulary A Serious Non-Sexual</t>
  </si>
  <si>
    <t>Constabulary B Sexual Assault</t>
  </si>
  <si>
    <t>Constabulary C Other Assault</t>
  </si>
  <si>
    <t>Constabulary D Oppressive Conduct or Harassment</t>
  </si>
  <si>
    <t>Constabulary E Unlawful/Unnecessary Arrest or Detention</t>
  </si>
  <si>
    <t>Constabulary F Discriminatory Behaviour</t>
  </si>
  <si>
    <t>Constabulary G Irregularity in Evidence/Perjury</t>
  </si>
  <si>
    <t>Constabulary General policing standards (direction and control)</t>
  </si>
  <si>
    <t>Constabulary H Corruption or Malpractice</t>
  </si>
  <si>
    <t>Constabulary J Mishandling of Property</t>
  </si>
  <si>
    <t>Constabulary K Breach of Code A PACE (Stop and Search)</t>
  </si>
  <si>
    <t>Constabulary L Breach of Code B PACE (Premises Search and Property Seizure)</t>
  </si>
  <si>
    <t>Constabulary M Breach of Code C PACE (Detention, Treatment and Questioning)</t>
  </si>
  <si>
    <t>Constabulary Operational (direction and control)</t>
  </si>
  <si>
    <t>Constabulary P Breach of Code E PACE (Tape Recording)</t>
  </si>
  <si>
    <t>Constabulary Policies and Procedures (direction and control)</t>
  </si>
  <si>
    <t>Constabulary Q Lack of Fairness and Impartiality</t>
  </si>
  <si>
    <t>Constabulary S Other Neglect or Failure in Duty</t>
  </si>
  <si>
    <t>Constabulary T Other Irregularity in Procedure</t>
  </si>
  <si>
    <t>Constabulary U Incivility, Impoliteness and Intolerance</t>
  </si>
  <si>
    <t>Constabulary V Traffic Irregularity</t>
  </si>
  <si>
    <t>Constabulary W Other</t>
  </si>
  <si>
    <t>Constabulary X Improper Access/Disclosure of Information</t>
  </si>
  <si>
    <t>Constabulary Y Other Sexual Conduct</t>
  </si>
  <si>
    <t>Recorded Allegations By Division &amp; Type</t>
  </si>
  <si>
    <t>Allegation Type</t>
  </si>
  <si>
    <t>Outcome</t>
  </si>
  <si>
    <t>Select Division</t>
  </si>
  <si>
    <t>Days to Record Allegations</t>
  </si>
  <si>
    <t>56 Day Target</t>
  </si>
  <si>
    <t>Days to Finalise Allegations by Division</t>
  </si>
  <si>
    <t>Complaint Allegations Performance File (CAP - File)</t>
  </si>
  <si>
    <t>Disapplied - Force (2012 Regs only)</t>
  </si>
  <si>
    <t>Organisational (direction and control)</t>
  </si>
  <si>
    <t>Case.All Case Allegations.Allegation Result</t>
  </si>
  <si>
    <t>H Policies and Procedures (direction and control)</t>
  </si>
  <si>
    <t>PCC - Local resolution (2012 Regs only)</t>
  </si>
  <si>
    <t>Number of Appeals by Month</t>
  </si>
  <si>
    <t>Number of Appeals received by Division &amp; Month</t>
  </si>
  <si>
    <t>Appeal Types</t>
  </si>
  <si>
    <t>TOTAL</t>
  </si>
  <si>
    <t>Disapplication</t>
  </si>
  <si>
    <t>Investigation</t>
  </si>
  <si>
    <t>Local resolution</t>
  </si>
  <si>
    <t>Appeal Outcomes</t>
  </si>
  <si>
    <t>Upheld</t>
  </si>
  <si>
    <t>Not Upheld</t>
  </si>
  <si>
    <t>Ongoing</t>
  </si>
  <si>
    <t>H A Serious Non-Sexual</t>
  </si>
  <si>
    <t>H Local Resolution - PSD</t>
  </si>
  <si>
    <t>H M Breach of Code C PACE (Detention, Treatment and Questioning)</t>
  </si>
  <si>
    <t>Constabulary Organisational (direction and control)</t>
  </si>
  <si>
    <t xml:space="preserve">Top 4 Most Common Recorded Allegation Types </t>
  </si>
  <si>
    <t>H Operational (direction and control)</t>
  </si>
  <si>
    <t>Non-recording / Unknown / Discontinuance</t>
  </si>
  <si>
    <t>Optimised for viewing in Excel 2010</t>
  </si>
  <si>
    <t>H Discontinuance - Force</t>
  </si>
  <si>
    <t>H H Corruption or Malpractice</t>
  </si>
  <si>
    <t>H X Improper Access/Disclosure of Information</t>
  </si>
  <si>
    <t>Local Resolution</t>
  </si>
  <si>
    <t>Discontinuance</t>
  </si>
  <si>
    <t>Dispensation</t>
  </si>
  <si>
    <t>Disapplied or Withdrawn</t>
  </si>
  <si>
    <r>
      <t xml:space="preserve">Finalised Complaint Allegation Outcomes (Condensed)
</t>
    </r>
    <r>
      <rPr>
        <sz val="9"/>
        <color theme="1"/>
        <rFont val="Calibri"/>
        <family val="2"/>
        <scheme val="minor"/>
      </rPr>
      <t>The table below provides the general outcome of finalised allegations, a full breakdown of all outcome variants can be found in the second table below.</t>
    </r>
  </si>
  <si>
    <r>
      <t xml:space="preserve">Finalised Complaint Allegations Outcomes (All Variants)
</t>
    </r>
    <r>
      <rPr>
        <sz val="9"/>
        <color theme="1"/>
        <rFont val="Calibri"/>
        <family val="2"/>
        <scheme val="minor"/>
      </rPr>
      <t>Includes all variants of finalisation result.</t>
    </r>
  </si>
  <si>
    <t>Constabulary N Breach of Code D PACE (Identification Procedures)</t>
  </si>
  <si>
    <t>N Breach of Code D PACE (Identification Procedures)</t>
  </si>
  <si>
    <t>Invalid / Withdrawn</t>
  </si>
  <si>
    <t>The table below shows the number of appeals received by Division &amp; Month.</t>
  </si>
  <si>
    <t>West</t>
  </si>
  <si>
    <t>South</t>
  </si>
  <si>
    <t>East</t>
  </si>
  <si>
    <t>West A Serious Non-Sexual</t>
  </si>
  <si>
    <t>West B Sexual Assault</t>
  </si>
  <si>
    <t>West C Other Assault</t>
  </si>
  <si>
    <t>West D Oppressive Conduct or Harassment</t>
  </si>
  <si>
    <t>West E Unlawful/Unnecessary Arrest or Detention</t>
  </si>
  <si>
    <t>West F Discriminatory Behaviour</t>
  </si>
  <si>
    <t>West G Irregularity in Evidence/Perjury</t>
  </si>
  <si>
    <t>West General policing standards (direction and control)</t>
  </si>
  <si>
    <t>West H Corruption or Malpractice</t>
  </si>
  <si>
    <t>West J Mishandling of Property</t>
  </si>
  <si>
    <t>West K Breach of Code A PACE (Stop and Search)</t>
  </si>
  <si>
    <t>West L Breach of Code B PACE (Premises Search and Property Seizure)</t>
  </si>
  <si>
    <t>West M Breach of Code C PACE (Detention, Treatment and Questioning)</t>
  </si>
  <si>
    <t>West Operational (direction and control)</t>
  </si>
  <si>
    <t>West Organisational (direction and control)</t>
  </si>
  <si>
    <t>West Policies and Procedures (direction and control)</t>
  </si>
  <si>
    <t>West Q Lack of Fairness and Impartiality</t>
  </si>
  <si>
    <t>West S Other Neglect or Failure in Duty</t>
  </si>
  <si>
    <t>West T Other Irregularity in Procedure</t>
  </si>
  <si>
    <t>West U Incivility, Impoliteness and Intolerance</t>
  </si>
  <si>
    <t>West V Traffic Irregularity</t>
  </si>
  <si>
    <t>West W Other</t>
  </si>
  <si>
    <t>West X Improper Access/Disclosure of Information</t>
  </si>
  <si>
    <t>West Y Other Sexual Conduct</t>
  </si>
  <si>
    <t>South A Serious Non-Sexual</t>
  </si>
  <si>
    <t>South B Sexual Assault</t>
  </si>
  <si>
    <t>South C Other Assault</t>
  </si>
  <si>
    <t>South D Oppressive Conduct or Harassment</t>
  </si>
  <si>
    <t>South E Unlawful/Unnecessary Arrest or Detention</t>
  </si>
  <si>
    <t>South F Discriminatory Behaviour</t>
  </si>
  <si>
    <t>South G Irregularity in Evidence/Perjury</t>
  </si>
  <si>
    <t>South General policing standards (direction and control)</t>
  </si>
  <si>
    <t>South H Corruption or Malpractice</t>
  </si>
  <si>
    <t>South J Mishandling of Property</t>
  </si>
  <si>
    <t>South K Breach of Code A PACE (Stop and Search)</t>
  </si>
  <si>
    <t>South L Breach of Code B PACE (Premises Search and Property Seizure)</t>
  </si>
  <si>
    <t>South M Breach of Code C PACE (Detention, Treatment and Questioning)</t>
  </si>
  <si>
    <t>South Operational (direction and control)</t>
  </si>
  <si>
    <t>South P Breach of Code E PACE (Tape Recording)</t>
  </si>
  <si>
    <t>South Policies and Procedures (direction and control)</t>
  </si>
  <si>
    <t>South Q Lack of Fairness and Impartiality</t>
  </si>
  <si>
    <t>South S Other Neglect or Failure in Duty</t>
  </si>
  <si>
    <t>South T Other Irregularity in Procedure</t>
  </si>
  <si>
    <t>South U Incivility, Impoliteness and Intolerance</t>
  </si>
  <si>
    <t>South V Traffic Irregularity</t>
  </si>
  <si>
    <t>South W Other</t>
  </si>
  <si>
    <t>South X Improper Access/Disclosure of Information</t>
  </si>
  <si>
    <t>East A Serious Non-Sexual</t>
  </si>
  <si>
    <t>East B Sexual Assault</t>
  </si>
  <si>
    <t>East C Other Assault</t>
  </si>
  <si>
    <t>East D Oppressive Conduct or Harassment</t>
  </si>
  <si>
    <t>East E Unlawful/Unnecessary Arrest or Detention</t>
  </si>
  <si>
    <t>East F Discriminatory Behaviour</t>
  </si>
  <si>
    <t>East G Irregularity in Evidence/Perjury</t>
  </si>
  <si>
    <t>East H Corruption or Malpractice</t>
  </si>
  <si>
    <t>East J Mishandling of Property</t>
  </si>
  <si>
    <t>East K Breach of Code A PACE (Stop and Search)</t>
  </si>
  <si>
    <t>East L Breach of Code B PACE (Premises Search and Property Seizure)</t>
  </si>
  <si>
    <t>East M Breach of Code C PACE (Detention, Treatment and Questioning)</t>
  </si>
  <si>
    <t>East Operational (direction and control)</t>
  </si>
  <si>
    <t>East Policies and Procedures (direction and control)</t>
  </si>
  <si>
    <t>East Q Lack of Fairness and Impartiality</t>
  </si>
  <si>
    <t>East S Other Neglect or Failure in Duty</t>
  </si>
  <si>
    <t>East T Other Irregularity in Procedure</t>
  </si>
  <si>
    <t>East U Incivility, Impoliteness and Intolerance</t>
  </si>
  <si>
    <t>East V Traffic Irregularity</t>
  </si>
  <si>
    <t>East W Other</t>
  </si>
  <si>
    <t>East X Improper Access/Disclosure of Information</t>
  </si>
  <si>
    <t>East N Breach of Code D PACE (Identification Procedures)</t>
  </si>
  <si>
    <t>HQ Operations</t>
  </si>
  <si>
    <t>HQ Divisions / H / Other</t>
  </si>
  <si>
    <t>HQ Divisions /
H / Other</t>
  </si>
  <si>
    <t>East Allegations</t>
  </si>
  <si>
    <t>South Allegations</t>
  </si>
  <si>
    <t>West Allegations</t>
  </si>
  <si>
    <t>East Cases</t>
  </si>
  <si>
    <t>South Cases</t>
  </si>
  <si>
    <t>West Cases</t>
  </si>
  <si>
    <t>East Disapplied - Force (2012 Regs only)</t>
  </si>
  <si>
    <t>East Dispensation - Force</t>
  </si>
  <si>
    <t>East IPCC - Discontinuance</t>
  </si>
  <si>
    <t>East IPCC - Dispensation</t>
  </si>
  <si>
    <t>East Local Resolution - Division</t>
  </si>
  <si>
    <t>East Local Resolution - PSD</t>
  </si>
  <si>
    <t>East Not upheld  (full inv) - Division</t>
  </si>
  <si>
    <t>East Not upheld (full inv) - PSD</t>
  </si>
  <si>
    <t>East Not upheld NSR - Division</t>
  </si>
  <si>
    <t>East Not upheld NSR - PSD</t>
  </si>
  <si>
    <t>East Upheld (full inv) - Division</t>
  </si>
  <si>
    <t>East Upheld (full inv) - PSD</t>
  </si>
  <si>
    <t>East Upheld NSR - Division</t>
  </si>
  <si>
    <t>East Upheld NSR - PSD</t>
  </si>
  <si>
    <t>East Withdrawn - Force</t>
  </si>
  <si>
    <t>South Disapplied - Force (2012 Regs only)</t>
  </si>
  <si>
    <t>South Dispensation - Force</t>
  </si>
  <si>
    <t>South IPCC - Dispensation</t>
  </si>
  <si>
    <t>South Local Resolution - Division</t>
  </si>
  <si>
    <t>South Local Resolution - PSD</t>
  </si>
  <si>
    <t>South Not upheld  (full inv) - Division</t>
  </si>
  <si>
    <t>South Not upheld (full inv) - PSD</t>
  </si>
  <si>
    <t>South Not upheld NSR - Division</t>
  </si>
  <si>
    <t>South Not upheld NSR - PSD</t>
  </si>
  <si>
    <t>South Upheld (full inv) - PSD</t>
  </si>
  <si>
    <t>South Upheld NSR - Division</t>
  </si>
  <si>
    <t>South Upheld NSR - PSD</t>
  </si>
  <si>
    <t>South Withdrawn - Force</t>
  </si>
  <si>
    <t>West Disapplied - Force (2012 Regs only)</t>
  </si>
  <si>
    <t>West Discontinuance - Force</t>
  </si>
  <si>
    <t>West Dispensation - Force</t>
  </si>
  <si>
    <t>West IPCC - Dispensation</t>
  </si>
  <si>
    <t>West Local Resolution - Division</t>
  </si>
  <si>
    <t>West Local Resolution - PSD</t>
  </si>
  <si>
    <t>West Not upheld  (full inv) - Division</t>
  </si>
  <si>
    <t>West Not upheld (full inv) - PSD</t>
  </si>
  <si>
    <t>West Not upheld NSR - Division</t>
  </si>
  <si>
    <t>West Not upheld NSR - PSD</t>
  </si>
  <si>
    <t>West Upheld (full inv) - PSD</t>
  </si>
  <si>
    <t>West Upheld NSR - Division</t>
  </si>
  <si>
    <t>West Upheld NSR - PSD</t>
  </si>
  <si>
    <t>West Withdrawn - Force</t>
  </si>
  <si>
    <t>HQ Contact Management</t>
  </si>
  <si>
    <t>HQ Crime</t>
  </si>
  <si>
    <t>Headquarters</t>
  </si>
  <si>
    <t>Headquarters Allegations</t>
  </si>
  <si>
    <t>HQ Crime Allegations</t>
  </si>
  <si>
    <t>Headquarters Cases</t>
  </si>
  <si>
    <t>HQ Crime Cases</t>
  </si>
  <si>
    <t>Headquarters C Other Assault</t>
  </si>
  <si>
    <t>Headquarters D Oppressive Conduct or Harassment</t>
  </si>
  <si>
    <t>Headquarters F Discriminatory Behaviour</t>
  </si>
  <si>
    <t>Headquarters G Irregularity in Evidence/Perjury</t>
  </si>
  <si>
    <t>Headquarters General policing standards (direction and control)</t>
  </si>
  <si>
    <t>Headquarters H Corruption or Malpractice</t>
  </si>
  <si>
    <t>Headquarters Organisational (direction and control)</t>
  </si>
  <si>
    <t>Headquarters Policies and Procedures (direction and control)</t>
  </si>
  <si>
    <t>Headquarters Q Lack of Fairness and Impartiality</t>
  </si>
  <si>
    <t>Headquarters S Other Neglect or Failure in Duty</t>
  </si>
  <si>
    <t>Headquarters T Other Irregularity in Procedure</t>
  </si>
  <si>
    <t>Headquarters U Incivility, Impoliteness and Intolerance</t>
  </si>
  <si>
    <t>Headquarters X Improper Access/Disclosure of Information</t>
  </si>
  <si>
    <t>HQ Crime D Oppressive Conduct or Harassment</t>
  </si>
  <si>
    <t>HQ Crime E Unlawful/Unnecessary Arrest or Detention</t>
  </si>
  <si>
    <t>HQ Crime F Discriminatory Behaviour</t>
  </si>
  <si>
    <t>HQ Crime G Irregularity in Evidence/Perjury</t>
  </si>
  <si>
    <t>HQ Crime J Mishandling of Property</t>
  </si>
  <si>
    <t>HQ Crime L Breach of Code B PACE (Premises Search and Property Seizure)</t>
  </si>
  <si>
    <t>HQ Crime Operational (direction and control)</t>
  </si>
  <si>
    <t>HQ Crime Policies and Procedures (direction and control)</t>
  </si>
  <si>
    <t>HQ Crime Q Lack of Fairness and Impartiality</t>
  </si>
  <si>
    <t>HQ Crime S Other Neglect or Failure in Duty</t>
  </si>
  <si>
    <t>HQ Crime T Other Irregularity in Procedure</t>
  </si>
  <si>
    <t>HQ Crime U Incivility, Impoliteness and Intolerance</t>
  </si>
  <si>
    <t>HQ Crime X Improper Access/Disclosure of Information</t>
  </si>
  <si>
    <t>HQ Crime Y Other Sexual Conduct</t>
  </si>
  <si>
    <t>New Division</t>
  </si>
  <si>
    <t>Headquarters Disapplied - Force (2012 Regs only)</t>
  </si>
  <si>
    <t>Headquarters Local Resolution - Division</t>
  </si>
  <si>
    <t>Headquarters Local Resolution - PSD</t>
  </si>
  <si>
    <t>Headquarters Not upheld (full inv) - PSD</t>
  </si>
  <si>
    <t>Headquarters Not upheld NSR - Division</t>
  </si>
  <si>
    <t>Headquarters Not upheld NSR - PSD</t>
  </si>
  <si>
    <t>Headquarters PCC - Local resolution (2012 Regs only)</t>
  </si>
  <si>
    <t>Headquarters Upheld (full inv) - PSD</t>
  </si>
  <si>
    <t>Headquarters Withdrawn - Force</t>
  </si>
  <si>
    <t>HQ Crime Disapplied - Force (2012 Regs only)</t>
  </si>
  <si>
    <t>HQ Crime Local Resolution - Division</t>
  </si>
  <si>
    <t>HQ Crime Local Resolution - PSD</t>
  </si>
  <si>
    <t>HQ Crime Not upheld (full inv) - PSD</t>
  </si>
  <si>
    <t>HQ Crime Not upheld NSR - Division</t>
  </si>
  <si>
    <t>HQ Crime Upheld NSR - Division</t>
  </si>
  <si>
    <t>HQ Crime Withdrawn - Force</t>
  </si>
  <si>
    <t>HQ Crime M Breach of Code C PACE (Detention, Treatment and Questioning)</t>
  </si>
  <si>
    <t>South Organisational (direction and control)</t>
  </si>
  <si>
    <t>East ALL</t>
  </si>
  <si>
    <t>H ALL</t>
  </si>
  <si>
    <t>Headquarters ALL</t>
  </si>
  <si>
    <t>HQ Crime V Traffic Irregularity</t>
  </si>
  <si>
    <t>HQ Crime ALL</t>
  </si>
  <si>
    <t>South ALL</t>
  </si>
  <si>
    <t>West ALL</t>
  </si>
  <si>
    <t>Constabulary ALL</t>
  </si>
  <si>
    <t>HQ Crime Not upheld  (full inv) - Division</t>
  </si>
  <si>
    <t>HQ Contact Management Cases</t>
  </si>
  <si>
    <t>HQ Contact Management Allegations</t>
  </si>
  <si>
    <t>HQ Contact Management C Other Assault</t>
  </si>
  <si>
    <t>HQ Contact Management F Discriminatory Behaviour</t>
  </si>
  <si>
    <t>HQ Contact Management H Corruption or Malpractice</t>
  </si>
  <si>
    <t>HQ Contact Management J Mishandling of Property</t>
  </si>
  <si>
    <t>HQ Contact Management Operational (direction and control)</t>
  </si>
  <si>
    <t>HQ Contact Management Organisational (direction and control)</t>
  </si>
  <si>
    <t>HQ Contact Management Policies and Procedures (direction and control)</t>
  </si>
  <si>
    <t>HQ Contact Management Q Lack of Fairness and Impartiality</t>
  </si>
  <si>
    <t>HQ Contact Management S Other Neglect or Failure in Duty</t>
  </si>
  <si>
    <t>HQ Contact Management U Incivility, Impoliteness and Intolerance</t>
  </si>
  <si>
    <t>HQ Contact Management X Improper Access/Disclosure of Information</t>
  </si>
  <si>
    <t>HQ Contact Management ALL</t>
  </si>
  <si>
    <t>HQ Contact Management Disapplied - Force (2012 Regs only)</t>
  </si>
  <si>
    <t>HQ Contact Management Local Resolution - Division</t>
  </si>
  <si>
    <t>HQ Contact Management Not upheld NSR - Division</t>
  </si>
  <si>
    <t>HQ Contact Management Not upheld NSR - PSD</t>
  </si>
  <si>
    <t>HQ Contact Management Upheld NSR - Division</t>
  </si>
  <si>
    <t>HQ Contact Management Withdrawn - Force</t>
  </si>
  <si>
    <t>HQ Crime C Other Assault</t>
  </si>
  <si>
    <t>HQ Operations C Other Assault</t>
  </si>
  <si>
    <t>HQ Operations D Oppressive Conduct or Harassment</t>
  </si>
  <si>
    <t>HQ Operations F Discriminatory Behaviour</t>
  </si>
  <si>
    <t>HQ Operations G Irregularity in Evidence/Perjury</t>
  </si>
  <si>
    <t>HQ Operations J Mishandling of Property</t>
  </si>
  <si>
    <t>HQ Operations M Breach of Code C PACE (Detention, Treatment and Questioning)</t>
  </si>
  <si>
    <t>HQ Operations S Other Neglect or Failure in Duty</t>
  </si>
  <si>
    <t>HQ Operations T Other Irregularity in Procedure</t>
  </si>
  <si>
    <t>HQ Operations Disapplied - Force (2012 Regs only)</t>
  </si>
  <si>
    <t>HQ Operations Discontinuance - Force</t>
  </si>
  <si>
    <t>HQ Operations Local Resolution - Division</t>
  </si>
  <si>
    <t>HQ Operations Withdrawn - Force</t>
  </si>
  <si>
    <t>HQ Operations Cases</t>
  </si>
  <si>
    <t>HQ Operations Allegations</t>
  </si>
  <si>
    <t>HQ Operations ALL</t>
  </si>
  <si>
    <t>HQ Operations E Unlawful/Unnecessary Arrest or Detention</t>
  </si>
  <si>
    <t>HQ Operations U Incivility, Impoliteness and Intolerance</t>
  </si>
  <si>
    <t>Headquarters V Traffic Irregularity</t>
  </si>
  <si>
    <t>HQ Operations Policies and Procedures (direction and control)</t>
  </si>
  <si>
    <t>HQ Operations X Improper Access/Disclosure of Information</t>
  </si>
  <si>
    <t>H IPCC - Upheld</t>
  </si>
  <si>
    <t>South IPCC - Disapplied (2012 Regs only)</t>
  </si>
  <si>
    <t>IPCC - Disapplied (2012 Regs only)</t>
  </si>
  <si>
    <t>IPCC - Upheld</t>
  </si>
  <si>
    <t>Headquarters Operational (direction and control)</t>
  </si>
  <si>
    <t>HQ Contact Management General policing standards (direction and control)</t>
  </si>
  <si>
    <t>HQ Operations Q Lack of Fairness and Impartiality</t>
  </si>
  <si>
    <t>East Organisational (direction and control)</t>
  </si>
  <si>
    <t>HQ Contact Management T Other Irregularity in Procedure</t>
  </si>
  <si>
    <t>HQ Operations Organisational (direction and control)</t>
  </si>
  <si>
    <t>East Discontinuance - Force</t>
  </si>
  <si>
    <t>South Discontinuance - Force</t>
  </si>
  <si>
    <t>HQ Contact Management D Oppressive Conduct or Harassment</t>
  </si>
  <si>
    <t>HQ Operations N Breach of Code D PACE (Identification Procedures)</t>
  </si>
  <si>
    <t>Headquarters J Mishandling of Property</t>
  </si>
  <si>
    <t>Headquarters L Breach of Code B PACE (Premises Search and Property Seizure)</t>
  </si>
  <si>
    <t>HQ Contact Management Upheld (full inv) - PSD</t>
  </si>
  <si>
    <t>Apr-15</t>
  </si>
  <si>
    <t>May-15</t>
  </si>
  <si>
    <t>HQ Operations Not upheld (full inv) - PSD</t>
  </si>
  <si>
    <t>Jun-15</t>
  </si>
  <si>
    <t>6 Month Rolling Average : Recorded Complaint Allegations &amp; Cases</t>
  </si>
  <si>
    <t>HQ Operations Y Other Sexual Conduct</t>
  </si>
  <si>
    <t>Jul-15</t>
  </si>
  <si>
    <t>No of Appeals by Type (last 12 months)</t>
  </si>
  <si>
    <t>No of Appeals by Outcome (last 12 months)</t>
  </si>
  <si>
    <t>East IPCC - Disapplied (2012 Regs only)</t>
  </si>
  <si>
    <t>Aug-15</t>
  </si>
  <si>
    <t>Sep-15</t>
  </si>
  <si>
    <t>Headquarters E Unlawful/Unnecessary Arrest or Detention</t>
  </si>
  <si>
    <t>Headquarters M Breach of Code C PACE (Detention, Treatment and Questioning)</t>
  </si>
  <si>
    <t>HQ Contact Management G Irregularity in Evidence/Perjury</t>
  </si>
  <si>
    <t>HQ Contact Management Not upheld (full inv) - PSD</t>
  </si>
  <si>
    <t>HQ Operations Upheld (full inv) - PSD</t>
  </si>
  <si>
    <t>South IPCC - Discontinuance</t>
  </si>
  <si>
    <t>Oct-15</t>
  </si>
  <si>
    <t>Row Labels</t>
  </si>
  <si>
    <t>HQ Operations A Serious Non-Sexual</t>
  </si>
  <si>
    <t>HQ Operations L Breach of Code B PACE (Premises Search and Property Seizure)</t>
  </si>
  <si>
    <t>Nov-15</t>
  </si>
  <si>
    <t>South Y Other Sexual Conduct</t>
  </si>
  <si>
    <t>Dec-15</t>
  </si>
  <si>
    <t>HQ Operations H Corruption or Malpractice</t>
  </si>
  <si>
    <t>South R Multiple or Unspecified Breaches of PACE</t>
  </si>
  <si>
    <t>Constabulary R Multiple or Unspecified Breaches of PACE</t>
  </si>
  <si>
    <t>R Multiple or Unspecified Breaches of PACE</t>
  </si>
  <si>
    <t>HQ Operations Not upheld NSR - Division</t>
  </si>
  <si>
    <t>Jan-16</t>
  </si>
  <si>
    <t>Percentage of Finalised Allegations within the 56 day target</t>
  </si>
  <si>
    <r>
      <t xml:space="preserve">Percentage of allegations recorded within the 10 day target.
Some cases are subject to a longer recording period as they are initially classed as a </t>
    </r>
    <r>
      <rPr>
        <i/>
        <sz val="8"/>
        <color theme="1"/>
        <rFont val="Arial"/>
        <family val="2"/>
      </rPr>
      <t>"Miscellaneous Case"</t>
    </r>
    <r>
      <rPr>
        <sz val="8"/>
        <color theme="1"/>
        <rFont val="Arial"/>
        <family val="2"/>
      </rPr>
      <t xml:space="preserve"> (M.I)
but are then reclassified as a Complaint Case at a later date.
</t>
    </r>
    <r>
      <rPr>
        <b/>
        <sz val="8"/>
        <color rgb="FFFF0000"/>
        <rFont val="Arial"/>
        <family val="2"/>
      </rPr>
      <t>This is PSD based performance information.</t>
    </r>
  </si>
  <si>
    <r>
      <t xml:space="preserve">The table below shows the percentage of allegations finalied within the 56 day target by Division &amp; Month. 
</t>
    </r>
    <r>
      <rPr>
        <i/>
        <sz val="9"/>
        <color theme="1"/>
        <rFont val="Calibri"/>
        <family val="2"/>
        <scheme val="minor"/>
      </rPr>
      <t>(LR's &amp; NSR's dealt with by Division)</t>
    </r>
  </si>
  <si>
    <t>HQ Contact Management L Breach of Code B PACE (Premises Search and Property Seizure)</t>
  </si>
  <si>
    <t>HQ Operations B Sexual Assault</t>
  </si>
  <si>
    <t>HQ Operations Upheld NSR - Division</t>
  </si>
  <si>
    <t>Constabulary Disapplied - Force (2012 Regs only)</t>
  </si>
  <si>
    <t>Constabulary Discontinuance - Force</t>
  </si>
  <si>
    <t>Constabulary Dispensation - Force</t>
  </si>
  <si>
    <t>Constabulary IPCC - Disapplied (2012 Regs only)</t>
  </si>
  <si>
    <t>Constabulary IPCC - Discontinuance</t>
  </si>
  <si>
    <t>Constabulary IPCC - Dispensation</t>
  </si>
  <si>
    <t>Constabulary IPCC - Upheld</t>
  </si>
  <si>
    <t>Constabulary Local Resolution - Division</t>
  </si>
  <si>
    <t>Constabulary Local Resolution - PSD</t>
  </si>
  <si>
    <t>Constabulary Not upheld  (full inv) - Division</t>
  </si>
  <si>
    <t>Constabulary Not upheld (full inv) - PSD</t>
  </si>
  <si>
    <t>Constabulary Not upheld NSR - Division</t>
  </si>
  <si>
    <t>Constabulary Not upheld NSR - PSD</t>
  </si>
  <si>
    <t>Constabulary PCC - Local resolution (2012 Regs only)</t>
  </si>
  <si>
    <t>Constabulary Upheld (full inv) - Division</t>
  </si>
  <si>
    <t>Constabulary Upheld (full inv) - PSD</t>
  </si>
  <si>
    <t>Constabulary Upheld NSR - Division</t>
  </si>
  <si>
    <t>Constabulary Upheld NSR - PSD</t>
  </si>
  <si>
    <t>Constabulary Withdrawn - Force</t>
  </si>
  <si>
    <t>Feb-16</t>
  </si>
  <si>
    <t>Dynamic Average</t>
  </si>
  <si>
    <t>Dynamic STDEV</t>
  </si>
  <si>
    <t>DYNAMIC 1ST MONTH</t>
  </si>
  <si>
    <t>DYNAMIC 2ND MONTH</t>
  </si>
  <si>
    <t>FOR CALCULATING THE STDEV ON DIVISIONAL GRAPH</t>
  </si>
  <si>
    <t>CCL3</t>
  </si>
  <si>
    <t>CCL2</t>
  </si>
  <si>
    <t>CCL1</t>
  </si>
  <si>
    <t>CCAVG</t>
  </si>
  <si>
    <t>CCU1</t>
  </si>
  <si>
    <t>CCU2</t>
  </si>
  <si>
    <t>CCU3</t>
  </si>
  <si>
    <t>Typical Most Common Complaint Categories</t>
  </si>
  <si>
    <t>All Allegations</t>
  </si>
  <si>
    <t>Select Allegation Type for Comparison &gt;&gt;&gt;</t>
  </si>
  <si>
    <t>Percentage</t>
  </si>
  <si>
    <t>All Other Allegations</t>
  </si>
  <si>
    <t>Allegation Proportions</t>
  </si>
  <si>
    <t>Chart</t>
  </si>
  <si>
    <t>South N Breach of Code D PACE (Identification Procedures)</t>
  </si>
  <si>
    <t>HQ Operations Not upheld NSR - PSD</t>
  </si>
  <si>
    <t>West No case to answer (2012 Regs)</t>
  </si>
  <si>
    <t>No case to answer (2012 Regs)</t>
  </si>
  <si>
    <t>Constabulary No case to answer (2012 Regs)</t>
  </si>
  <si>
    <t>Mar-16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</si>
</sst>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%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0" tint="-0.3499862666707357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D5D5D5"/>
      <name val="Calibri"/>
      <family val="2"/>
    </font>
    <font>
      <b/>
      <i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14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Tahoma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0" fontId="49" fillId="0" borderId="0"/>
    <xf numFmtId="0" fontId="23" fillId="0" borderId="0"/>
    <xf numFmtId="0" fontId="24" fillId="0" borderId="0"/>
    <xf numFmtId="0" fontId="50" fillId="0" borderId="0"/>
    <xf numFmtId="0" fontId="54" fillId="0" borderId="0"/>
    <xf numFmtId="0" fontId="55" fillId="0" borderId="0"/>
    <xf numFmtId="0" fontId="24" fillId="0" borderId="0"/>
    <xf numFmtId="0" fontId="58" fillId="0" borderId="0"/>
    <xf numFmtId="0" fontId="59" fillId="0" borderId="0"/>
  </cellStyleXfs>
  <cellXfs count="281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9" fontId="5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2" fillId="4" borderId="7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17" fontId="4" fillId="2" borderId="0" xfId="0" applyNumberFormat="1" applyFont="1" applyFill="1"/>
    <xf numFmtId="0" fontId="2" fillId="8" borderId="1" xfId="0" applyFont="1" applyFill="1" applyBorder="1" applyAlignment="1">
      <alignment horizontal="center" textRotation="90" wrapText="1"/>
    </xf>
    <xf numFmtId="0" fontId="2" fillId="10" borderId="1" xfId="0" applyFont="1" applyFill="1" applyBorder="1" applyAlignment="1">
      <alignment horizontal="center" textRotation="90" wrapText="1"/>
    </xf>
    <xf numFmtId="0" fontId="2" fillId="11" borderId="1" xfId="0" applyFont="1" applyFill="1" applyBorder="1" applyAlignment="1">
      <alignment horizontal="center" textRotation="90" wrapText="1"/>
    </xf>
    <xf numFmtId="0" fontId="2" fillId="5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14" fillId="0" borderId="0" xfId="0" applyFont="1" applyFill="1" applyBorder="1" applyAlignment="1">
      <alignment horizontal="left" vertical="center"/>
    </xf>
    <xf numFmtId="17" fontId="1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17" fontId="16" fillId="2" borderId="12" xfId="0" applyNumberFormat="1" applyFont="1" applyFill="1" applyBorder="1" applyAlignment="1" applyProtection="1">
      <alignment horizontal="left" vertical="center"/>
      <protection locked="0"/>
    </xf>
    <xf numFmtId="17" fontId="16" fillId="2" borderId="0" xfId="0" applyNumberFormat="1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wrapText="1"/>
    </xf>
    <xf numFmtId="17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7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7" fontId="6" fillId="7" borderId="4" xfId="0" applyNumberFormat="1" applyFont="1" applyFill="1" applyBorder="1" applyAlignment="1" applyProtection="1">
      <alignment horizontal="center" vertical="center"/>
      <protection locked="0"/>
    </xf>
    <xf numFmtId="17" fontId="6" fillId="7" borderId="2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9" fontId="2" fillId="8" borderId="1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left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30" fillId="2" borderId="0" xfId="0" applyFont="1" applyFill="1"/>
    <xf numFmtId="17" fontId="28" fillId="2" borderId="0" xfId="0" applyNumberFormat="1" applyFont="1" applyFill="1" applyAlignment="1">
      <alignment vertical="center"/>
    </xf>
    <xf numFmtId="0" fontId="31" fillId="2" borderId="0" xfId="0" applyFont="1" applyFill="1"/>
    <xf numFmtId="164" fontId="29" fillId="2" borderId="0" xfId="0" applyNumberFormat="1" applyFont="1" applyFill="1" applyAlignment="1">
      <alignment horizontal="left"/>
    </xf>
    <xf numFmtId="0" fontId="32" fillId="2" borderId="0" xfId="0" applyFont="1" applyFill="1"/>
    <xf numFmtId="17" fontId="16" fillId="7" borderId="11" xfId="0" applyNumberFormat="1" applyFont="1" applyFill="1" applyBorder="1" applyAlignment="1" applyProtection="1">
      <alignment horizontal="left" vertical="center"/>
      <protection locked="0"/>
    </xf>
    <xf numFmtId="17" fontId="16" fillId="7" borderId="3" xfId="0" applyNumberFormat="1" applyFont="1" applyFill="1" applyBorder="1" applyAlignment="1" applyProtection="1">
      <alignment horizontal="left" vertical="center"/>
      <protection locked="0"/>
    </xf>
    <xf numFmtId="17" fontId="21" fillId="13" borderId="5" xfId="0" applyNumberFormat="1" applyFont="1" applyFill="1" applyBorder="1" applyAlignment="1" applyProtection="1">
      <alignment horizontal="left" vertical="center"/>
      <protection locked="0"/>
    </xf>
    <xf numFmtId="17" fontId="21" fillId="13" borderId="6" xfId="0" applyNumberFormat="1" applyFont="1" applyFill="1" applyBorder="1" applyAlignment="1" applyProtection="1">
      <alignment horizontal="left" vertical="center"/>
      <protection locked="0"/>
    </xf>
    <xf numFmtId="0" fontId="19" fillId="2" borderId="1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/>
    <xf numFmtId="0" fontId="0" fillId="2" borderId="0" xfId="0" applyFont="1" applyFill="1"/>
    <xf numFmtId="0" fontId="2" fillId="5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/>
    <xf numFmtId="0" fontId="36" fillId="2" borderId="0" xfId="0" applyFont="1" applyFill="1" applyBorder="1" applyAlignment="1">
      <alignment horizontal="left"/>
    </xf>
    <xf numFmtId="17" fontId="36" fillId="2" borderId="0" xfId="0" applyNumberFormat="1" applyFont="1" applyFill="1" applyBorder="1" applyAlignment="1">
      <alignment horizontal="left"/>
    </xf>
    <xf numFmtId="0" fontId="37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8" fillId="2" borderId="0" xfId="0" applyFont="1" applyFill="1" applyBorder="1" applyAlignment="1">
      <alignment horizontal="left"/>
    </xf>
    <xf numFmtId="0" fontId="38" fillId="2" borderId="0" xfId="0" applyFont="1" applyFill="1" applyAlignment="1">
      <alignment horizontal="left"/>
    </xf>
    <xf numFmtId="0" fontId="38" fillId="2" borderId="0" xfId="0" applyFont="1" applyFill="1"/>
    <xf numFmtId="0" fontId="16" fillId="2" borderId="0" xfId="0" applyFont="1" applyFill="1" applyAlignment="1">
      <alignment vertical="center"/>
    </xf>
    <xf numFmtId="49" fontId="2" fillId="8" borderId="1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1" fillId="2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0" borderId="0" xfId="0"/>
    <xf numFmtId="17" fontId="0" fillId="0" borderId="0" xfId="0" applyNumberFormat="1"/>
    <xf numFmtId="1" fontId="2" fillId="2" borderId="0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3" fillId="2" borderId="7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0" fillId="0" borderId="0" xfId="0"/>
    <xf numFmtId="0" fontId="4" fillId="2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7" xfId="0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24" fillId="0" borderId="14" xfId="2" applyBorder="1"/>
    <xf numFmtId="17" fontId="24" fillId="0" borderId="16" xfId="2" applyNumberFormat="1" applyBorder="1"/>
    <xf numFmtId="0" fontId="48" fillId="2" borderId="0" xfId="0" applyFont="1" applyFill="1" applyBorder="1"/>
    <xf numFmtId="0" fontId="40" fillId="2" borderId="0" xfId="0" applyFont="1" applyFill="1" applyBorder="1" applyAlignment="1">
      <alignment horizontal="left" vertical="center"/>
    </xf>
    <xf numFmtId="1" fontId="40" fillId="2" borderId="0" xfId="0" applyNumberFormat="1" applyFont="1" applyFill="1" applyBorder="1" applyAlignment="1">
      <alignment horizontal="center" vertical="center"/>
    </xf>
    <xf numFmtId="1" fontId="48" fillId="2" borderId="0" xfId="0" applyNumberFormat="1" applyFont="1" applyFill="1" applyBorder="1"/>
    <xf numFmtId="0" fontId="48" fillId="0" borderId="0" xfId="0" applyFont="1" applyFill="1" applyBorder="1"/>
    <xf numFmtId="0" fontId="15" fillId="2" borderId="0" xfId="0" applyFont="1" applyFill="1" applyBorder="1"/>
    <xf numFmtId="0" fontId="38" fillId="2" borderId="0" xfId="0" applyFont="1" applyFill="1" applyBorder="1"/>
    <xf numFmtId="0" fontId="15" fillId="0" borderId="0" xfId="0" applyFont="1" applyFill="1" applyBorder="1"/>
    <xf numFmtId="0" fontId="15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17" fontId="6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vertical="top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0" xfId="0" applyFill="1"/>
    <xf numFmtId="49" fontId="2" fillId="8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7" fontId="24" fillId="0" borderId="16" xfId="2" applyNumberFormat="1" applyBorder="1"/>
    <xf numFmtId="0" fontId="50" fillId="0" borderId="14" xfId="21" applyBorder="1"/>
    <xf numFmtId="17" fontId="50" fillId="0" borderId="16" xfId="21" applyNumberFormat="1" applyBorder="1"/>
    <xf numFmtId="1" fontId="0" fillId="2" borderId="0" xfId="0" applyNumberFormat="1" applyFill="1"/>
    <xf numFmtId="49" fontId="2" fillId="1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34" fillId="8" borderId="1" xfId="0" applyFont="1" applyFill="1" applyBorder="1" applyAlignment="1">
      <alignment horizontal="center" textRotation="90" wrapText="1"/>
    </xf>
    <xf numFmtId="0" fontId="0" fillId="0" borderId="14" xfId="0" applyBorder="1"/>
    <xf numFmtId="0" fontId="0" fillId="0" borderId="15" xfId="0" applyBorder="1"/>
    <xf numFmtId="0" fontId="16" fillId="2" borderId="0" xfId="0" applyFont="1" applyFill="1"/>
    <xf numFmtId="0" fontId="53" fillId="0" borderId="1" xfId="0" applyFont="1" applyBorder="1" applyAlignment="1">
      <alignment horizontal="center" textRotation="90"/>
    </xf>
    <xf numFmtId="0" fontId="24" fillId="0" borderId="14" xfId="20" pivotButton="1" applyBorder="1"/>
    <xf numFmtId="0" fontId="24" fillId="0" borderId="17" xfId="0" applyFont="1" applyBorder="1"/>
    <xf numFmtId="49" fontId="36" fillId="2" borderId="0" xfId="0" applyNumberFormat="1" applyFont="1" applyFill="1" applyBorder="1" applyAlignment="1">
      <alignment horizontal="left"/>
    </xf>
    <xf numFmtId="17" fontId="0" fillId="0" borderId="0" xfId="0" applyNumberFormat="1"/>
    <xf numFmtId="0" fontId="0" fillId="0" borderId="14" xfId="0" applyBorder="1"/>
    <xf numFmtId="0" fontId="56" fillId="2" borderId="7" xfId="0" applyFont="1" applyFill="1" applyBorder="1" applyAlignment="1">
      <alignment horizontal="right" vertical="center"/>
    </xf>
    <xf numFmtId="0" fontId="56" fillId="2" borderId="6" xfId="0" applyFont="1" applyFill="1" applyBorder="1" applyAlignment="1">
      <alignment horizontal="center" vertical="center"/>
    </xf>
    <xf numFmtId="9" fontId="56" fillId="0" borderId="1" xfId="0" applyNumberFormat="1" applyFont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/>
    </xf>
    <xf numFmtId="1" fontId="56" fillId="7" borderId="1" xfId="0" applyNumberFormat="1" applyFont="1" applyFill="1" applyBorder="1" applyAlignment="1">
      <alignment horizontal="center" vertical="center" wrapText="1"/>
    </xf>
    <xf numFmtId="1" fontId="57" fillId="4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17" fontId="0" fillId="0" borderId="0" xfId="0" applyNumberFormat="1"/>
    <xf numFmtId="17" fontId="0" fillId="0" borderId="0" xfId="0" applyNumberFormat="1"/>
    <xf numFmtId="17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0" fillId="0" borderId="0" xfId="0"/>
    <xf numFmtId="1" fontId="3" fillId="0" borderId="0" xfId="0" applyNumberFormat="1" applyFont="1" applyFill="1" applyBorder="1" applyAlignment="1">
      <alignment horizontal="left"/>
    </xf>
    <xf numFmtId="17" fontId="0" fillId="0" borderId="0" xfId="0" applyNumberFormat="1"/>
    <xf numFmtId="0" fontId="56" fillId="9" borderId="1" xfId="0" applyFont="1" applyFill="1" applyBorder="1" applyAlignment="1">
      <alignment horizontal="center" vertical="center" wrapText="1"/>
    </xf>
    <xf numFmtId="0" fontId="0" fillId="0" borderId="0" xfId="0" pivotButton="1"/>
    <xf numFmtId="17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9" fontId="38" fillId="2" borderId="0" xfId="0" applyNumberFormat="1" applyFont="1" applyFill="1" applyBorder="1" applyAlignment="1">
      <alignment horizontal="left"/>
    </xf>
    <xf numFmtId="9" fontId="2" fillId="5" borderId="1" xfId="0" applyNumberFormat="1" applyFont="1" applyFill="1" applyBorder="1" applyAlignment="1">
      <alignment horizontal="center" vertical="center"/>
    </xf>
    <xf numFmtId="1" fontId="2" fillId="1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7" fontId="0" fillId="0" borderId="0" xfId="0" applyNumberFormat="1"/>
    <xf numFmtId="0" fontId="13" fillId="0" borderId="0" xfId="0" applyFont="1" applyAlignment="1">
      <alignment horizontal="left" vertical="top"/>
    </xf>
    <xf numFmtId="0" fontId="6" fillId="14" borderId="0" xfId="0" applyFont="1" applyFill="1" applyAlignment="1">
      <alignment horizontal="left" vertical="center" wrapText="1"/>
    </xf>
    <xf numFmtId="0" fontId="13" fillId="14" borderId="0" xfId="0" applyFont="1" applyFill="1" applyAlignment="1">
      <alignment horizontal="left" vertical="top"/>
    </xf>
    <xf numFmtId="14" fontId="13" fillId="14" borderId="0" xfId="0" applyNumberFormat="1" applyFont="1" applyFill="1" applyAlignment="1">
      <alignment horizontal="left" vertical="top"/>
    </xf>
    <xf numFmtId="0" fontId="64" fillId="2" borderId="0" xfId="0" applyFont="1" applyFill="1"/>
    <xf numFmtId="0" fontId="17" fillId="2" borderId="0" xfId="0" applyFont="1" applyFill="1"/>
    <xf numFmtId="0" fontId="17" fillId="0" borderId="0" xfId="0" applyFont="1"/>
    <xf numFmtId="0" fontId="0" fillId="2" borderId="13" xfId="0" applyFont="1" applyFill="1" applyBorder="1"/>
    <xf numFmtId="0" fontId="0" fillId="2" borderId="0" xfId="0" applyFont="1" applyFill="1" applyBorder="1"/>
    <xf numFmtId="0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0" fontId="65" fillId="14" borderId="2" xfId="0" applyFont="1" applyFill="1" applyBorder="1" applyAlignment="1">
      <alignment horizontal="center" vertical="center"/>
    </xf>
    <xf numFmtId="0" fontId="13" fillId="2" borderId="5" xfId="0" applyFont="1" applyFill="1" applyBorder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17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66" fillId="2" borderId="20" xfId="0" applyFont="1" applyFill="1" applyBorder="1"/>
    <xf numFmtId="0" fontId="17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5" fontId="65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6" fillId="2" borderId="0" xfId="0" applyFont="1" applyFill="1" applyBorder="1" applyAlignment="1">
      <alignment horizontal="left" vertical="center"/>
    </xf>
    <xf numFmtId="17" fontId="13" fillId="7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/>
    </xf>
    <xf numFmtId="0" fontId="13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6" fillId="7" borderId="7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2" borderId="0" xfId="0" applyFont="1" applyFill="1" applyAlignment="1">
      <alignment wrapText="1"/>
    </xf>
    <xf numFmtId="0" fontId="0" fillId="0" borderId="0" xfId="0" applyAlignment="1"/>
    <xf numFmtId="0" fontId="35" fillId="12" borderId="1" xfId="0" applyFont="1" applyFill="1" applyBorder="1" applyAlignment="1"/>
    <xf numFmtId="0" fontId="0" fillId="0" borderId="1" xfId="0" applyBorder="1" applyAlignment="1"/>
    <xf numFmtId="0" fontId="6" fillId="13" borderId="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16" fillId="2" borderId="5" xfId="0" applyFont="1" applyFill="1" applyBorder="1" applyAlignment="1">
      <alignment horizontal="left" vertical="top" wrapText="1"/>
    </xf>
    <xf numFmtId="1" fontId="2" fillId="5" borderId="7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14" borderId="7" xfId="0" applyNumberFormat="1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49" fontId="2" fillId="14" borderId="7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/>
    </xf>
  </cellXfs>
  <cellStyles count="27">
    <cellStyle name="Hyperlink" xfId="1" builtinId="8"/>
    <cellStyle name="Hyperlink 2" xfId="15"/>
    <cellStyle name="Normal" xfId="0" builtinId="0"/>
    <cellStyle name="Normal 10" xfId="18"/>
    <cellStyle name="Normal 10 2" xfId="20"/>
    <cellStyle name="Normal 11" xfId="19"/>
    <cellStyle name="Normal 12" xfId="21"/>
    <cellStyle name="Normal 13" xfId="22"/>
    <cellStyle name="Normal 2" xfId="2"/>
    <cellStyle name="Normal 2 2" xfId="5"/>
    <cellStyle name="Normal 2 2 2" xfId="8"/>
    <cellStyle name="Normal 2 3" xfId="6"/>
    <cellStyle name="Normal 2 3 2" xfId="9"/>
    <cellStyle name="Normal 3" xfId="3"/>
    <cellStyle name="Normal 3 2" xfId="7"/>
    <cellStyle name="Normal 3 3" xfId="23"/>
    <cellStyle name="Normal 4" xfId="4"/>
    <cellStyle name="Normal 4 2" xfId="24"/>
    <cellStyle name="Normal 4 3" xfId="25"/>
    <cellStyle name="Normal 5" xfId="10"/>
    <cellStyle name="Normal 5 2" xfId="16"/>
    <cellStyle name="Normal 5 3" xfId="26"/>
    <cellStyle name="Normal 6" xfId="11"/>
    <cellStyle name="Normal 7" xfId="12"/>
    <cellStyle name="Normal 8" xfId="13"/>
    <cellStyle name="Normal 8 2" xfId="17"/>
    <cellStyle name="Normal 9" xfId="14"/>
  </cellStyles>
  <dxfs count="0"/>
  <tableStyles count="0" defaultTableStyle="TableStyleMedium2" defaultPivotStyle="PivotStyleLight16"/>
  <colors>
    <mruColors>
      <color rgb="FFFFFF99"/>
      <color rgb="FFEBF1DE"/>
      <color rgb="FFC0C0C0"/>
      <color rgb="FFFFFFCC"/>
      <color rgb="FFD5D5D5"/>
      <color rgb="FFCBCBCB"/>
      <color rgb="FFF8F8F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'Rolling Average'!$I$6</c:f>
          <c:strCache>
            <c:ptCount val="1"/>
            <c:pt idx="0">
              <c:v>6 Month Rolling Average of Cases &amp; Allegations (Apr-12  to Mar-16)</c:v>
            </c:pt>
          </c:strCache>
        </c:strRef>
      </c:tx>
      <c:layout>
        <c:manualLayout>
          <c:xMode val="edge"/>
          <c:yMode val="edge"/>
          <c:x val="8.9765517790020094E-2"/>
          <c:y val="1.97567483069618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574592317055001E-2"/>
          <c:y val="0.18199961317125385"/>
          <c:w val="0.89108635810767556"/>
          <c:h val="0.60231024195343219"/>
        </c:manualLayout>
      </c:layout>
      <c:areaChart>
        <c:grouping val="standard"/>
        <c:varyColors val="0"/>
        <c:ser>
          <c:idx val="0"/>
          <c:order val="0"/>
          <c:tx>
            <c:strRef>
              <c:f>ChartDataLookups!$X$1</c:f>
              <c:strCache>
                <c:ptCount val="1"/>
                <c:pt idx="0">
                  <c:v>Constabulary Allegations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  <a:prstDash val="solid"/>
            </a:ln>
          </c:spPr>
          <c:cat>
            <c:numRef>
              <c:f>ChartDataLookups!$W$2:$W$79</c:f>
              <c:numCache>
                <c:formatCode>mmm\-yy</c:formatCode>
                <c:ptCount val="78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41760</c:v>
                </c:pt>
                <c:pt idx="26">
                  <c:v>41791</c:v>
                </c:pt>
                <c:pt idx="27">
                  <c:v>41821</c:v>
                </c:pt>
                <c:pt idx="28">
                  <c:v>41852</c:v>
                </c:pt>
                <c:pt idx="29">
                  <c:v>41883</c:v>
                </c:pt>
                <c:pt idx="30">
                  <c:v>41913</c:v>
                </c:pt>
                <c:pt idx="31">
                  <c:v>41944</c:v>
                </c:pt>
                <c:pt idx="32">
                  <c:v>41974</c:v>
                </c:pt>
                <c:pt idx="33">
                  <c:v>42005</c:v>
                </c:pt>
                <c:pt idx="34">
                  <c:v>42036</c:v>
                </c:pt>
                <c:pt idx="35">
                  <c:v>42064</c:v>
                </c:pt>
                <c:pt idx="36">
                  <c:v>42095</c:v>
                </c:pt>
                <c:pt idx="37">
                  <c:v>42125</c:v>
                </c:pt>
                <c:pt idx="38">
                  <c:v>42156</c:v>
                </c:pt>
                <c:pt idx="39">
                  <c:v>42186</c:v>
                </c:pt>
                <c:pt idx="40">
                  <c:v>42217</c:v>
                </c:pt>
                <c:pt idx="41">
                  <c:v>42248</c:v>
                </c:pt>
                <c:pt idx="42">
                  <c:v>42278</c:v>
                </c:pt>
                <c:pt idx="43">
                  <c:v>42309</c:v>
                </c:pt>
                <c:pt idx="44">
                  <c:v>42339</c:v>
                </c:pt>
                <c:pt idx="45">
                  <c:v>42370</c:v>
                </c:pt>
                <c:pt idx="46">
                  <c:v>42401</c:v>
                </c:pt>
                <c:pt idx="47">
                  <c:v>42430</c:v>
                </c:pt>
                <c:pt idx="48">
                  <c:v>42461</c:v>
                </c:pt>
                <c:pt idx="49">
                  <c:v>42491</c:v>
                </c:pt>
                <c:pt idx="50">
                  <c:v>42522</c:v>
                </c:pt>
                <c:pt idx="51">
                  <c:v>42552</c:v>
                </c:pt>
                <c:pt idx="52">
                  <c:v>42583</c:v>
                </c:pt>
                <c:pt idx="53">
                  <c:v>42614</c:v>
                </c:pt>
                <c:pt idx="54">
                  <c:v>42644</c:v>
                </c:pt>
                <c:pt idx="55">
                  <c:v>42675</c:v>
                </c:pt>
                <c:pt idx="56">
                  <c:v>42705</c:v>
                </c:pt>
                <c:pt idx="57">
                  <c:v>42736</c:v>
                </c:pt>
                <c:pt idx="58">
                  <c:v>42767</c:v>
                </c:pt>
                <c:pt idx="59">
                  <c:v>42795</c:v>
                </c:pt>
                <c:pt idx="60">
                  <c:v>42826</c:v>
                </c:pt>
                <c:pt idx="61">
                  <c:v>42856</c:v>
                </c:pt>
                <c:pt idx="62">
                  <c:v>42887</c:v>
                </c:pt>
                <c:pt idx="63">
                  <c:v>42917</c:v>
                </c:pt>
                <c:pt idx="64">
                  <c:v>42948</c:v>
                </c:pt>
                <c:pt idx="65">
                  <c:v>42979</c:v>
                </c:pt>
                <c:pt idx="66">
                  <c:v>43009</c:v>
                </c:pt>
                <c:pt idx="67">
                  <c:v>43040</c:v>
                </c:pt>
                <c:pt idx="68">
                  <c:v>43070</c:v>
                </c:pt>
                <c:pt idx="69">
                  <c:v>43101</c:v>
                </c:pt>
                <c:pt idx="70">
                  <c:v>43132</c:v>
                </c:pt>
                <c:pt idx="71">
                  <c:v>43160</c:v>
                </c:pt>
                <c:pt idx="72">
                  <c:v>43191</c:v>
                </c:pt>
                <c:pt idx="73">
                  <c:v>43221</c:v>
                </c:pt>
                <c:pt idx="74">
                  <c:v>43252</c:v>
                </c:pt>
                <c:pt idx="75">
                  <c:v>43282</c:v>
                </c:pt>
                <c:pt idx="76">
                  <c:v>43313</c:v>
                </c:pt>
                <c:pt idx="77">
                  <c:v>43344</c:v>
                </c:pt>
              </c:numCache>
            </c:numRef>
          </c:cat>
          <c:val>
            <c:numRef>
              <c:f>[0]!YValuesR</c:f>
              <c:numCache>
                <c:formatCode>0</c:formatCode>
                <c:ptCount val="48"/>
                <c:pt idx="0">
                  <c:v>110</c:v>
                </c:pt>
                <c:pt idx="1">
                  <c:v>98.5</c:v>
                </c:pt>
                <c:pt idx="2">
                  <c:v>100.66666666666667</c:v>
                </c:pt>
                <c:pt idx="3">
                  <c:v>114.25</c:v>
                </c:pt>
                <c:pt idx="4">
                  <c:v>118.4</c:v>
                </c:pt>
                <c:pt idx="5">
                  <c:v>113.5</c:v>
                </c:pt>
                <c:pt idx="6">
                  <c:v>112.16666666666667</c:v>
                </c:pt>
                <c:pt idx="7">
                  <c:v>125.33333333333333</c:v>
                </c:pt>
                <c:pt idx="8">
                  <c:v>130.83333333333334</c:v>
                </c:pt>
                <c:pt idx="9">
                  <c:v>125.66666666666667</c:v>
                </c:pt>
                <c:pt idx="10">
                  <c:v>117.33333333333333</c:v>
                </c:pt>
                <c:pt idx="11">
                  <c:v>120.66666666666667</c:v>
                </c:pt>
                <c:pt idx="12">
                  <c:v>121.66666666666667</c:v>
                </c:pt>
                <c:pt idx="13">
                  <c:v>117.16666666666667</c:v>
                </c:pt>
                <c:pt idx="14">
                  <c:v>111.66666666666667</c:v>
                </c:pt>
                <c:pt idx="15">
                  <c:v>117.33333333333333</c:v>
                </c:pt>
                <c:pt idx="16">
                  <c:v>130.5</c:v>
                </c:pt>
                <c:pt idx="17">
                  <c:v>136</c:v>
                </c:pt>
                <c:pt idx="18">
                  <c:v>143.83333333333334</c:v>
                </c:pt>
                <c:pt idx="19">
                  <c:v>133.66666666666666</c:v>
                </c:pt>
                <c:pt idx="20">
                  <c:v>135.16666666666666</c:v>
                </c:pt>
                <c:pt idx="21">
                  <c:v>129.83333333333334</c:v>
                </c:pt>
                <c:pt idx="22">
                  <c:v>125.33333333333333</c:v>
                </c:pt>
                <c:pt idx="23">
                  <c:v>137.16666666666666</c:v>
                </c:pt>
                <c:pt idx="24">
                  <c:v>128.83333333333334</c:v>
                </c:pt>
                <c:pt idx="25">
                  <c:v>136.83333333333334</c:v>
                </c:pt>
                <c:pt idx="26">
                  <c:v>148.16666666666666</c:v>
                </c:pt>
                <c:pt idx="27">
                  <c:v>158</c:v>
                </c:pt>
                <c:pt idx="28">
                  <c:v>158.83333333333334</c:v>
                </c:pt>
                <c:pt idx="29">
                  <c:v>154</c:v>
                </c:pt>
                <c:pt idx="30">
                  <c:v>170</c:v>
                </c:pt>
                <c:pt idx="31">
                  <c:v>181.83333333333334</c:v>
                </c:pt>
                <c:pt idx="32">
                  <c:v>172.83333333333334</c:v>
                </c:pt>
                <c:pt idx="33">
                  <c:v>166</c:v>
                </c:pt>
                <c:pt idx="34">
                  <c:v>166.83333333333334</c:v>
                </c:pt>
                <c:pt idx="35">
                  <c:v>159.83333333333334</c:v>
                </c:pt>
                <c:pt idx="36">
                  <c:v>157</c:v>
                </c:pt>
                <c:pt idx="37">
                  <c:v>141.83333333333334</c:v>
                </c:pt>
                <c:pt idx="38">
                  <c:v>142.33333333333334</c:v>
                </c:pt>
                <c:pt idx="39">
                  <c:v>154.33333333333334</c:v>
                </c:pt>
                <c:pt idx="40">
                  <c:v>158.33333333333334</c:v>
                </c:pt>
                <c:pt idx="41">
                  <c:v>172.16666666666666</c:v>
                </c:pt>
                <c:pt idx="42">
                  <c:v>167.5</c:v>
                </c:pt>
                <c:pt idx="43">
                  <c:v>177</c:v>
                </c:pt>
                <c:pt idx="44">
                  <c:v>176</c:v>
                </c:pt>
                <c:pt idx="45">
                  <c:v>164.5</c:v>
                </c:pt>
                <c:pt idx="46">
                  <c:v>174</c:v>
                </c:pt>
                <c:pt idx="47">
                  <c:v>156.5</c:v>
                </c:pt>
              </c:numCache>
            </c:numRef>
          </c:val>
        </c:ser>
        <c:ser>
          <c:idx val="3"/>
          <c:order val="1"/>
          <c:tx>
            <c:strRef>
              <c:f>ChartDataLookups!$Y$1</c:f>
              <c:strCache>
                <c:ptCount val="1"/>
                <c:pt idx="0">
                  <c:v>Constabulary Cases</c:v>
                </c:pt>
              </c:strCache>
            </c:strRef>
          </c:tx>
          <c:spPr>
            <a:solidFill>
              <a:schemeClr val="tx2"/>
            </a:solidFill>
            <a:ln w="25400">
              <a:noFill/>
              <a:prstDash val="solid"/>
            </a:ln>
          </c:spPr>
          <c:cat>
            <c:numRef>
              <c:f>ChartDataLookups!$W$2:$W$79</c:f>
              <c:numCache>
                <c:formatCode>mmm\-yy</c:formatCode>
                <c:ptCount val="78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41760</c:v>
                </c:pt>
                <c:pt idx="26">
                  <c:v>41791</c:v>
                </c:pt>
                <c:pt idx="27">
                  <c:v>41821</c:v>
                </c:pt>
                <c:pt idx="28">
                  <c:v>41852</c:v>
                </c:pt>
                <c:pt idx="29">
                  <c:v>41883</c:v>
                </c:pt>
                <c:pt idx="30">
                  <c:v>41913</c:v>
                </c:pt>
                <c:pt idx="31">
                  <c:v>41944</c:v>
                </c:pt>
                <c:pt idx="32">
                  <c:v>41974</c:v>
                </c:pt>
                <c:pt idx="33">
                  <c:v>42005</c:v>
                </c:pt>
                <c:pt idx="34">
                  <c:v>42036</c:v>
                </c:pt>
                <c:pt idx="35">
                  <c:v>42064</c:v>
                </c:pt>
                <c:pt idx="36">
                  <c:v>42095</c:v>
                </c:pt>
                <c:pt idx="37">
                  <c:v>42125</c:v>
                </c:pt>
                <c:pt idx="38">
                  <c:v>42156</c:v>
                </c:pt>
                <c:pt idx="39">
                  <c:v>42186</c:v>
                </c:pt>
                <c:pt idx="40">
                  <c:v>42217</c:v>
                </c:pt>
                <c:pt idx="41">
                  <c:v>42248</c:v>
                </c:pt>
                <c:pt idx="42">
                  <c:v>42278</c:v>
                </c:pt>
                <c:pt idx="43">
                  <c:v>42309</c:v>
                </c:pt>
                <c:pt idx="44">
                  <c:v>42339</c:v>
                </c:pt>
                <c:pt idx="45">
                  <c:v>42370</c:v>
                </c:pt>
                <c:pt idx="46">
                  <c:v>42401</c:v>
                </c:pt>
                <c:pt idx="47">
                  <c:v>42430</c:v>
                </c:pt>
                <c:pt idx="48">
                  <c:v>42461</c:v>
                </c:pt>
                <c:pt idx="49">
                  <c:v>42491</c:v>
                </c:pt>
                <c:pt idx="50">
                  <c:v>42522</c:v>
                </c:pt>
                <c:pt idx="51">
                  <c:v>42552</c:v>
                </c:pt>
                <c:pt idx="52">
                  <c:v>42583</c:v>
                </c:pt>
                <c:pt idx="53">
                  <c:v>42614</c:v>
                </c:pt>
                <c:pt idx="54">
                  <c:v>42644</c:v>
                </c:pt>
                <c:pt idx="55">
                  <c:v>42675</c:v>
                </c:pt>
                <c:pt idx="56">
                  <c:v>42705</c:v>
                </c:pt>
                <c:pt idx="57">
                  <c:v>42736</c:v>
                </c:pt>
                <c:pt idx="58">
                  <c:v>42767</c:v>
                </c:pt>
                <c:pt idx="59">
                  <c:v>42795</c:v>
                </c:pt>
                <c:pt idx="60">
                  <c:v>42826</c:v>
                </c:pt>
                <c:pt idx="61">
                  <c:v>42856</c:v>
                </c:pt>
                <c:pt idx="62">
                  <c:v>42887</c:v>
                </c:pt>
                <c:pt idx="63">
                  <c:v>42917</c:v>
                </c:pt>
                <c:pt idx="64">
                  <c:v>42948</c:v>
                </c:pt>
                <c:pt idx="65">
                  <c:v>42979</c:v>
                </c:pt>
                <c:pt idx="66">
                  <c:v>43009</c:v>
                </c:pt>
                <c:pt idx="67">
                  <c:v>43040</c:v>
                </c:pt>
                <c:pt idx="68">
                  <c:v>43070</c:v>
                </c:pt>
                <c:pt idx="69">
                  <c:v>43101</c:v>
                </c:pt>
                <c:pt idx="70">
                  <c:v>43132</c:v>
                </c:pt>
                <c:pt idx="71">
                  <c:v>43160</c:v>
                </c:pt>
                <c:pt idx="72">
                  <c:v>43191</c:v>
                </c:pt>
                <c:pt idx="73">
                  <c:v>43221</c:v>
                </c:pt>
                <c:pt idx="74">
                  <c:v>43252</c:v>
                </c:pt>
                <c:pt idx="75">
                  <c:v>43282</c:v>
                </c:pt>
                <c:pt idx="76">
                  <c:v>43313</c:v>
                </c:pt>
                <c:pt idx="77">
                  <c:v>43344</c:v>
                </c:pt>
              </c:numCache>
            </c:numRef>
          </c:cat>
          <c:val>
            <c:numRef>
              <c:f>[0]!ZValuesR</c:f>
              <c:numCache>
                <c:formatCode>0</c:formatCode>
                <c:ptCount val="48"/>
                <c:pt idx="0">
                  <c:v>52</c:v>
                </c:pt>
                <c:pt idx="1">
                  <c:v>49</c:v>
                </c:pt>
                <c:pt idx="2">
                  <c:v>54.333333333333336</c:v>
                </c:pt>
                <c:pt idx="3">
                  <c:v>58.75</c:v>
                </c:pt>
                <c:pt idx="4">
                  <c:v>61.2</c:v>
                </c:pt>
                <c:pt idx="5">
                  <c:v>62.166666666666664</c:v>
                </c:pt>
                <c:pt idx="6">
                  <c:v>63.333333333333336</c:v>
                </c:pt>
                <c:pt idx="7">
                  <c:v>69.833333333333329</c:v>
                </c:pt>
                <c:pt idx="8">
                  <c:v>71.833333333333329</c:v>
                </c:pt>
                <c:pt idx="9">
                  <c:v>71.166666666666671</c:v>
                </c:pt>
                <c:pt idx="10">
                  <c:v>67.5</c:v>
                </c:pt>
                <c:pt idx="11">
                  <c:v>66.5</c:v>
                </c:pt>
                <c:pt idx="12">
                  <c:v>66.5</c:v>
                </c:pt>
                <c:pt idx="13">
                  <c:v>64.833333333333329</c:v>
                </c:pt>
                <c:pt idx="14">
                  <c:v>62.833333333333336</c:v>
                </c:pt>
                <c:pt idx="15">
                  <c:v>65.5</c:v>
                </c:pt>
                <c:pt idx="16">
                  <c:v>71.333333333333329</c:v>
                </c:pt>
                <c:pt idx="17">
                  <c:v>72.5</c:v>
                </c:pt>
                <c:pt idx="18">
                  <c:v>74.833333333333329</c:v>
                </c:pt>
                <c:pt idx="19">
                  <c:v>69.5</c:v>
                </c:pt>
                <c:pt idx="20">
                  <c:v>69.5</c:v>
                </c:pt>
                <c:pt idx="21">
                  <c:v>68.166666666666671</c:v>
                </c:pt>
                <c:pt idx="22">
                  <c:v>67</c:v>
                </c:pt>
                <c:pt idx="23">
                  <c:v>74</c:v>
                </c:pt>
                <c:pt idx="24">
                  <c:v>74.166666666666671</c:v>
                </c:pt>
                <c:pt idx="25">
                  <c:v>81.833333333333329</c:v>
                </c:pt>
                <c:pt idx="26">
                  <c:v>83.666666666666671</c:v>
                </c:pt>
                <c:pt idx="27">
                  <c:v>91.333333333333329</c:v>
                </c:pt>
                <c:pt idx="28">
                  <c:v>92.833333333333329</c:v>
                </c:pt>
                <c:pt idx="29">
                  <c:v>94.833333333333329</c:v>
                </c:pt>
                <c:pt idx="30">
                  <c:v>97.5</c:v>
                </c:pt>
                <c:pt idx="31">
                  <c:v>97.666666666666671</c:v>
                </c:pt>
                <c:pt idx="32">
                  <c:v>99.833333333333329</c:v>
                </c:pt>
                <c:pt idx="33">
                  <c:v>89</c:v>
                </c:pt>
                <c:pt idx="34">
                  <c:v>86</c:v>
                </c:pt>
                <c:pt idx="35">
                  <c:v>79.333333333333329</c:v>
                </c:pt>
                <c:pt idx="36">
                  <c:v>79.666666666666671</c:v>
                </c:pt>
                <c:pt idx="37">
                  <c:v>71.833333333333329</c:v>
                </c:pt>
                <c:pt idx="38">
                  <c:v>70.166666666666671</c:v>
                </c:pt>
                <c:pt idx="39">
                  <c:v>72.166666666666671</c:v>
                </c:pt>
                <c:pt idx="40">
                  <c:v>71.166666666666671</c:v>
                </c:pt>
                <c:pt idx="41">
                  <c:v>71.5</c:v>
                </c:pt>
                <c:pt idx="42">
                  <c:v>69.166666666666671</c:v>
                </c:pt>
                <c:pt idx="43">
                  <c:v>74.666666666666671</c:v>
                </c:pt>
                <c:pt idx="44">
                  <c:v>71.5</c:v>
                </c:pt>
                <c:pt idx="45">
                  <c:v>73.166666666666671</c:v>
                </c:pt>
                <c:pt idx="46">
                  <c:v>76.833333333333329</c:v>
                </c:pt>
                <c:pt idx="47">
                  <c:v>73.166666666666671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2816"/>
        <c:axId val="16693208"/>
      </c:areaChart>
      <c:dateAx>
        <c:axId val="1669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49661016949152542"/>
              <c:y val="0.9211279058867641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3208"/>
        <c:crosses val="autoZero"/>
        <c:auto val="1"/>
        <c:lblOffset val="100"/>
        <c:baseTimeUnit val="months"/>
        <c:minorUnit val="1"/>
      </c:dateAx>
      <c:valAx>
        <c:axId val="16693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6056383577052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2816"/>
        <c:crosses val="autoZero"/>
        <c:crossBetween val="midCat"/>
      </c:valAx>
      <c:spPr>
        <a:solidFill>
          <a:srgbClr val="F8F8F8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028123484478763E-2"/>
          <c:y val="8.0148730353868811E-2"/>
          <c:w val="0.88561553301216389"/>
          <c:h val="7.9927164916222426E-2"/>
        </c:manualLayout>
      </c:layout>
      <c:overlay val="0"/>
      <c:spPr>
        <a:solidFill>
          <a:srgbClr val="FFFFFF"/>
        </a:solidFill>
        <a:ln w="3175" cap="sq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'Recorded Cases &amp; Allegations'!$I$6</c:f>
          <c:strCache>
            <c:ptCount val="1"/>
            <c:pt idx="0">
              <c:v>Recorded Complaint Cases &amp; Allegations by Month (Apr-12  to Mar-16)</c:v>
            </c:pt>
          </c:strCache>
        </c:strRef>
      </c:tx>
      <c:layout>
        <c:manualLayout>
          <c:xMode val="edge"/>
          <c:yMode val="edge"/>
          <c:x val="8.9765517790020094E-2"/>
          <c:y val="1.97567483069618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574537938855211E-2"/>
          <c:y val="0.1525569115168986"/>
          <c:w val="0.89108635810767556"/>
          <c:h val="0.60231024195343219"/>
        </c:manualLayout>
      </c:layout>
      <c:lineChart>
        <c:grouping val="standard"/>
        <c:varyColors val="0"/>
        <c:ser>
          <c:idx val="0"/>
          <c:order val="0"/>
          <c:tx>
            <c:strRef>
              <c:f>ChartDataLookups!$B$1</c:f>
              <c:strCache>
                <c:ptCount val="1"/>
                <c:pt idx="0">
                  <c:v>Constabulary Allegations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chemeClr val="accent1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[0]!XValues</c:f>
              <c:numCache>
                <c:formatCode>mmm\-yy</c:formatCode>
                <c:ptCount val="48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41760</c:v>
                </c:pt>
                <c:pt idx="26">
                  <c:v>41791</c:v>
                </c:pt>
                <c:pt idx="27">
                  <c:v>41821</c:v>
                </c:pt>
                <c:pt idx="28">
                  <c:v>41852</c:v>
                </c:pt>
                <c:pt idx="29">
                  <c:v>41883</c:v>
                </c:pt>
                <c:pt idx="30">
                  <c:v>41913</c:v>
                </c:pt>
                <c:pt idx="31">
                  <c:v>41944</c:v>
                </c:pt>
                <c:pt idx="32">
                  <c:v>41974</c:v>
                </c:pt>
                <c:pt idx="33">
                  <c:v>42005</c:v>
                </c:pt>
                <c:pt idx="34">
                  <c:v>42036</c:v>
                </c:pt>
                <c:pt idx="35">
                  <c:v>42064</c:v>
                </c:pt>
                <c:pt idx="36">
                  <c:v>42095</c:v>
                </c:pt>
                <c:pt idx="37">
                  <c:v>42125</c:v>
                </c:pt>
                <c:pt idx="38">
                  <c:v>42156</c:v>
                </c:pt>
                <c:pt idx="39">
                  <c:v>42186</c:v>
                </c:pt>
                <c:pt idx="40">
                  <c:v>42217</c:v>
                </c:pt>
                <c:pt idx="41">
                  <c:v>42248</c:v>
                </c:pt>
                <c:pt idx="42">
                  <c:v>42278</c:v>
                </c:pt>
                <c:pt idx="43">
                  <c:v>42309</c:v>
                </c:pt>
                <c:pt idx="44">
                  <c:v>42339</c:v>
                </c:pt>
                <c:pt idx="45">
                  <c:v>42370</c:v>
                </c:pt>
                <c:pt idx="46">
                  <c:v>42401</c:v>
                </c:pt>
                <c:pt idx="47">
                  <c:v>42430</c:v>
                </c:pt>
              </c:numCache>
            </c:numRef>
          </c:cat>
          <c:val>
            <c:numRef>
              <c:f>[0]!YValues</c:f>
              <c:numCache>
                <c:formatCode>General</c:formatCode>
                <c:ptCount val="48"/>
                <c:pt idx="0">
                  <c:v>110</c:v>
                </c:pt>
                <c:pt idx="1">
                  <c:v>87</c:v>
                </c:pt>
                <c:pt idx="2">
                  <c:v>105</c:v>
                </c:pt>
                <c:pt idx="3">
                  <c:v>155</c:v>
                </c:pt>
                <c:pt idx="4">
                  <c:v>135</c:v>
                </c:pt>
                <c:pt idx="5">
                  <c:v>89</c:v>
                </c:pt>
                <c:pt idx="6">
                  <c:v>102</c:v>
                </c:pt>
                <c:pt idx="7">
                  <c:v>166</c:v>
                </c:pt>
                <c:pt idx="8">
                  <c:v>138</c:v>
                </c:pt>
                <c:pt idx="9">
                  <c:v>124</c:v>
                </c:pt>
                <c:pt idx="10">
                  <c:v>85</c:v>
                </c:pt>
                <c:pt idx="11">
                  <c:v>109</c:v>
                </c:pt>
                <c:pt idx="12">
                  <c:v>108</c:v>
                </c:pt>
                <c:pt idx="13">
                  <c:v>139</c:v>
                </c:pt>
                <c:pt idx="14">
                  <c:v>105</c:v>
                </c:pt>
                <c:pt idx="15">
                  <c:v>158</c:v>
                </c:pt>
                <c:pt idx="16">
                  <c:v>164</c:v>
                </c:pt>
                <c:pt idx="17">
                  <c:v>142</c:v>
                </c:pt>
                <c:pt idx="18">
                  <c:v>155</c:v>
                </c:pt>
                <c:pt idx="19">
                  <c:v>78</c:v>
                </c:pt>
                <c:pt idx="20">
                  <c:v>114</c:v>
                </c:pt>
                <c:pt idx="21">
                  <c:v>126</c:v>
                </c:pt>
                <c:pt idx="22">
                  <c:v>137</c:v>
                </c:pt>
                <c:pt idx="23">
                  <c:v>213</c:v>
                </c:pt>
                <c:pt idx="24">
                  <c:v>105</c:v>
                </c:pt>
                <c:pt idx="25">
                  <c:v>126</c:v>
                </c:pt>
                <c:pt idx="26">
                  <c:v>182</c:v>
                </c:pt>
                <c:pt idx="27">
                  <c:v>185</c:v>
                </c:pt>
                <c:pt idx="28">
                  <c:v>142</c:v>
                </c:pt>
                <c:pt idx="29">
                  <c:v>184</c:v>
                </c:pt>
                <c:pt idx="30">
                  <c:v>201</c:v>
                </c:pt>
                <c:pt idx="31">
                  <c:v>197</c:v>
                </c:pt>
                <c:pt idx="32">
                  <c:v>128</c:v>
                </c:pt>
                <c:pt idx="33">
                  <c:v>144</c:v>
                </c:pt>
                <c:pt idx="34">
                  <c:v>147</c:v>
                </c:pt>
                <c:pt idx="35">
                  <c:v>142</c:v>
                </c:pt>
                <c:pt idx="36">
                  <c:v>184</c:v>
                </c:pt>
                <c:pt idx="37">
                  <c:v>106</c:v>
                </c:pt>
                <c:pt idx="38">
                  <c:v>131</c:v>
                </c:pt>
                <c:pt idx="39">
                  <c:v>216</c:v>
                </c:pt>
                <c:pt idx="40">
                  <c:v>171</c:v>
                </c:pt>
                <c:pt idx="41">
                  <c:v>225</c:v>
                </c:pt>
                <c:pt idx="42">
                  <c:v>156</c:v>
                </c:pt>
                <c:pt idx="43">
                  <c:v>163</c:v>
                </c:pt>
                <c:pt idx="44">
                  <c:v>125</c:v>
                </c:pt>
                <c:pt idx="45">
                  <c:v>147</c:v>
                </c:pt>
                <c:pt idx="46">
                  <c:v>228</c:v>
                </c:pt>
                <c:pt idx="47">
                  <c:v>120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ChartDataLookups!$C$1</c:f>
              <c:strCache>
                <c:ptCount val="1"/>
                <c:pt idx="0">
                  <c:v>Constabulary Cases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chemeClr val="tx2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[0]!XValues</c:f>
              <c:numCache>
                <c:formatCode>mmm\-yy</c:formatCode>
                <c:ptCount val="48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  <c:pt idx="24">
                  <c:v>41730</c:v>
                </c:pt>
                <c:pt idx="25">
                  <c:v>41760</c:v>
                </c:pt>
                <c:pt idx="26">
                  <c:v>41791</c:v>
                </c:pt>
                <c:pt idx="27">
                  <c:v>41821</c:v>
                </c:pt>
                <c:pt idx="28">
                  <c:v>41852</c:v>
                </c:pt>
                <c:pt idx="29">
                  <c:v>41883</c:v>
                </c:pt>
                <c:pt idx="30">
                  <c:v>41913</c:v>
                </c:pt>
                <c:pt idx="31">
                  <c:v>41944</c:v>
                </c:pt>
                <c:pt idx="32">
                  <c:v>41974</c:v>
                </c:pt>
                <c:pt idx="33">
                  <c:v>42005</c:v>
                </c:pt>
                <c:pt idx="34">
                  <c:v>42036</c:v>
                </c:pt>
                <c:pt idx="35">
                  <c:v>42064</c:v>
                </c:pt>
                <c:pt idx="36">
                  <c:v>42095</c:v>
                </c:pt>
                <c:pt idx="37">
                  <c:v>42125</c:v>
                </c:pt>
                <c:pt idx="38">
                  <c:v>42156</c:v>
                </c:pt>
                <c:pt idx="39">
                  <c:v>42186</c:v>
                </c:pt>
                <c:pt idx="40">
                  <c:v>42217</c:v>
                </c:pt>
                <c:pt idx="41">
                  <c:v>42248</c:v>
                </c:pt>
                <c:pt idx="42">
                  <c:v>42278</c:v>
                </c:pt>
                <c:pt idx="43">
                  <c:v>42309</c:v>
                </c:pt>
                <c:pt idx="44">
                  <c:v>42339</c:v>
                </c:pt>
                <c:pt idx="45">
                  <c:v>42370</c:v>
                </c:pt>
                <c:pt idx="46">
                  <c:v>42401</c:v>
                </c:pt>
                <c:pt idx="47">
                  <c:v>42430</c:v>
                </c:pt>
              </c:numCache>
            </c:numRef>
          </c:cat>
          <c:val>
            <c:numRef>
              <c:f>[0]!ZValues</c:f>
              <c:numCache>
                <c:formatCode>General</c:formatCode>
                <c:ptCount val="48"/>
                <c:pt idx="0">
                  <c:v>52</c:v>
                </c:pt>
                <c:pt idx="1">
                  <c:v>46</c:v>
                </c:pt>
                <c:pt idx="2">
                  <c:v>65</c:v>
                </c:pt>
                <c:pt idx="3">
                  <c:v>72</c:v>
                </c:pt>
                <c:pt idx="4">
                  <c:v>71</c:v>
                </c:pt>
                <c:pt idx="5">
                  <c:v>67</c:v>
                </c:pt>
                <c:pt idx="6">
                  <c:v>59</c:v>
                </c:pt>
                <c:pt idx="7">
                  <c:v>85</c:v>
                </c:pt>
                <c:pt idx="8">
                  <c:v>77</c:v>
                </c:pt>
                <c:pt idx="9">
                  <c:v>68</c:v>
                </c:pt>
                <c:pt idx="10">
                  <c:v>49</c:v>
                </c:pt>
                <c:pt idx="11">
                  <c:v>61</c:v>
                </c:pt>
                <c:pt idx="12">
                  <c:v>59</c:v>
                </c:pt>
                <c:pt idx="13">
                  <c:v>75</c:v>
                </c:pt>
                <c:pt idx="14">
                  <c:v>65</c:v>
                </c:pt>
                <c:pt idx="15">
                  <c:v>84</c:v>
                </c:pt>
                <c:pt idx="16">
                  <c:v>84</c:v>
                </c:pt>
                <c:pt idx="17">
                  <c:v>68</c:v>
                </c:pt>
                <c:pt idx="18">
                  <c:v>73</c:v>
                </c:pt>
                <c:pt idx="19">
                  <c:v>43</c:v>
                </c:pt>
                <c:pt idx="20">
                  <c:v>65</c:v>
                </c:pt>
                <c:pt idx="21">
                  <c:v>76</c:v>
                </c:pt>
                <c:pt idx="22">
                  <c:v>77</c:v>
                </c:pt>
                <c:pt idx="23">
                  <c:v>110</c:v>
                </c:pt>
                <c:pt idx="24">
                  <c:v>74</c:v>
                </c:pt>
                <c:pt idx="25">
                  <c:v>89</c:v>
                </c:pt>
                <c:pt idx="26">
                  <c:v>76</c:v>
                </c:pt>
                <c:pt idx="27">
                  <c:v>122</c:v>
                </c:pt>
                <c:pt idx="28">
                  <c:v>86</c:v>
                </c:pt>
                <c:pt idx="29">
                  <c:v>122</c:v>
                </c:pt>
                <c:pt idx="30">
                  <c:v>90</c:v>
                </c:pt>
                <c:pt idx="31">
                  <c:v>90</c:v>
                </c:pt>
                <c:pt idx="32">
                  <c:v>89</c:v>
                </c:pt>
                <c:pt idx="33">
                  <c:v>57</c:v>
                </c:pt>
                <c:pt idx="34">
                  <c:v>68</c:v>
                </c:pt>
                <c:pt idx="35">
                  <c:v>82</c:v>
                </c:pt>
                <c:pt idx="36">
                  <c:v>92</c:v>
                </c:pt>
                <c:pt idx="37">
                  <c:v>43</c:v>
                </c:pt>
                <c:pt idx="38">
                  <c:v>79</c:v>
                </c:pt>
                <c:pt idx="39">
                  <c:v>69</c:v>
                </c:pt>
                <c:pt idx="40">
                  <c:v>62</c:v>
                </c:pt>
                <c:pt idx="41">
                  <c:v>84</c:v>
                </c:pt>
                <c:pt idx="42">
                  <c:v>78</c:v>
                </c:pt>
                <c:pt idx="43">
                  <c:v>76</c:v>
                </c:pt>
                <c:pt idx="44">
                  <c:v>60</c:v>
                </c:pt>
                <c:pt idx="45">
                  <c:v>79</c:v>
                </c:pt>
                <c:pt idx="46">
                  <c:v>84</c:v>
                </c:pt>
                <c:pt idx="47">
                  <c:v>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74984"/>
        <c:axId val="379675376"/>
      </c:lineChart>
      <c:dateAx>
        <c:axId val="37967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49661016949152542"/>
              <c:y val="0.9211279058867641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675376"/>
        <c:crosses val="autoZero"/>
        <c:auto val="1"/>
        <c:lblOffset val="100"/>
        <c:baseTimeUnit val="months"/>
        <c:minorUnit val="1"/>
      </c:dateAx>
      <c:valAx>
        <c:axId val="379675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605638357705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674984"/>
        <c:crosses val="autoZero"/>
        <c:crossBetween val="between"/>
      </c:valAx>
      <c:spPr>
        <a:solidFill>
          <a:srgbClr val="F8F8F8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9028123484478763E-2"/>
          <c:y val="8.0148730353868811E-2"/>
          <c:w val="0.88561553301216389"/>
          <c:h val="5.8896663734540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'Control Chart &amp; Top 4'!$I$6</c:f>
          <c:strCache>
            <c:ptCount val="1"/>
            <c:pt idx="0">
              <c:v>Recorded Allegations by Month (Apr-14  to Mar-16)</c:v>
            </c:pt>
          </c:strCache>
        </c:strRef>
      </c:tx>
      <c:layout>
        <c:manualLayout>
          <c:xMode val="edge"/>
          <c:yMode val="edge"/>
          <c:x val="8.161061452809916E-2"/>
          <c:y val="1.97566970795317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2005683097873E-2"/>
          <c:y val="0.18082128622811033"/>
          <c:w val="0.89723147635491285"/>
          <c:h val="0.63830076795956059"/>
        </c:manualLayout>
      </c:layout>
      <c:barChart>
        <c:barDir val="col"/>
        <c:grouping val="stacked"/>
        <c:varyColors val="0"/>
        <c:ser>
          <c:idx val="1"/>
          <c:order val="1"/>
          <c:tx>
            <c:v>CCL3</c:v>
          </c:tx>
          <c:spPr>
            <a:noFill/>
          </c:spPr>
          <c:invertIfNegative val="0"/>
          <c:val>
            <c:numRef>
              <c:f>[0]!CC_L3</c:f>
              <c:numCache>
                <c:formatCode>General</c:formatCode>
                <c:ptCount val="24"/>
                <c:pt idx="0">
                  <c:v>51.447317736875227</c:v>
                </c:pt>
                <c:pt idx="1">
                  <c:v>51.447317736875227</c:v>
                </c:pt>
                <c:pt idx="2">
                  <c:v>51.447317736875227</c:v>
                </c:pt>
                <c:pt idx="3">
                  <c:v>51.447317736875227</c:v>
                </c:pt>
                <c:pt idx="4">
                  <c:v>51.447317736875227</c:v>
                </c:pt>
                <c:pt idx="5">
                  <c:v>51.447317736875227</c:v>
                </c:pt>
                <c:pt idx="6">
                  <c:v>51.447317736875227</c:v>
                </c:pt>
                <c:pt idx="7">
                  <c:v>51.447317736875227</c:v>
                </c:pt>
                <c:pt idx="8">
                  <c:v>51.447317736875227</c:v>
                </c:pt>
                <c:pt idx="9">
                  <c:v>51.447317736875227</c:v>
                </c:pt>
                <c:pt idx="10">
                  <c:v>51.447317736875227</c:v>
                </c:pt>
                <c:pt idx="11">
                  <c:v>51.447317736875227</c:v>
                </c:pt>
                <c:pt idx="12">
                  <c:v>51.447317736875227</c:v>
                </c:pt>
                <c:pt idx="13">
                  <c:v>51.447317736875227</c:v>
                </c:pt>
                <c:pt idx="14">
                  <c:v>51.447317736875227</c:v>
                </c:pt>
                <c:pt idx="15">
                  <c:v>51.447317736875227</c:v>
                </c:pt>
                <c:pt idx="16">
                  <c:v>51.447317736875227</c:v>
                </c:pt>
                <c:pt idx="17">
                  <c:v>51.447317736875227</c:v>
                </c:pt>
                <c:pt idx="18">
                  <c:v>51.447317736875227</c:v>
                </c:pt>
                <c:pt idx="19">
                  <c:v>51.447317736875227</c:v>
                </c:pt>
                <c:pt idx="20">
                  <c:v>51.447317736875227</c:v>
                </c:pt>
                <c:pt idx="21">
                  <c:v>51.447317736875227</c:v>
                </c:pt>
                <c:pt idx="22">
                  <c:v>51.447317736875227</c:v>
                </c:pt>
                <c:pt idx="23">
                  <c:v>51.447317736875227</c:v>
                </c:pt>
              </c:numCache>
            </c:numRef>
          </c:val>
        </c:ser>
        <c:ser>
          <c:idx val="2"/>
          <c:order val="2"/>
          <c:tx>
            <c:v>Significantly Low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[0]!CC_L2</c:f>
              <c:numCache>
                <c:formatCode>General</c:formatCode>
                <c:ptCount val="24"/>
                <c:pt idx="0">
                  <c:v>36.392560754374919</c:v>
                </c:pt>
                <c:pt idx="1">
                  <c:v>36.392560754374919</c:v>
                </c:pt>
                <c:pt idx="2">
                  <c:v>36.392560754374919</c:v>
                </c:pt>
                <c:pt idx="3">
                  <c:v>36.392560754374919</c:v>
                </c:pt>
                <c:pt idx="4">
                  <c:v>36.392560754374919</c:v>
                </c:pt>
                <c:pt idx="5">
                  <c:v>36.392560754374919</c:v>
                </c:pt>
                <c:pt idx="6">
                  <c:v>36.392560754374919</c:v>
                </c:pt>
                <c:pt idx="7">
                  <c:v>36.392560754374919</c:v>
                </c:pt>
                <c:pt idx="8">
                  <c:v>36.392560754374919</c:v>
                </c:pt>
                <c:pt idx="9">
                  <c:v>36.392560754374919</c:v>
                </c:pt>
                <c:pt idx="10">
                  <c:v>36.392560754374919</c:v>
                </c:pt>
                <c:pt idx="11">
                  <c:v>36.392560754374919</c:v>
                </c:pt>
                <c:pt idx="12">
                  <c:v>36.392560754374919</c:v>
                </c:pt>
                <c:pt idx="13">
                  <c:v>36.392560754374919</c:v>
                </c:pt>
                <c:pt idx="14">
                  <c:v>36.392560754374919</c:v>
                </c:pt>
                <c:pt idx="15">
                  <c:v>36.392560754374919</c:v>
                </c:pt>
                <c:pt idx="16">
                  <c:v>36.392560754374919</c:v>
                </c:pt>
                <c:pt idx="17">
                  <c:v>36.392560754374919</c:v>
                </c:pt>
                <c:pt idx="18">
                  <c:v>36.392560754374919</c:v>
                </c:pt>
                <c:pt idx="19">
                  <c:v>36.392560754374919</c:v>
                </c:pt>
                <c:pt idx="20">
                  <c:v>36.392560754374919</c:v>
                </c:pt>
                <c:pt idx="21">
                  <c:v>36.392560754374919</c:v>
                </c:pt>
                <c:pt idx="22">
                  <c:v>36.392560754374919</c:v>
                </c:pt>
                <c:pt idx="23">
                  <c:v>36.392560754374919</c:v>
                </c:pt>
              </c:numCache>
            </c:numRef>
          </c:val>
        </c:ser>
        <c:ser>
          <c:idx val="3"/>
          <c:order val="3"/>
          <c:tx>
            <c:v>CCL1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val>
            <c:numRef>
              <c:f>[0]!CC_L1</c:f>
              <c:numCache>
                <c:formatCode>General</c:formatCode>
                <c:ptCount val="24"/>
                <c:pt idx="0">
                  <c:v>36.392560754374927</c:v>
                </c:pt>
                <c:pt idx="1">
                  <c:v>36.392560754374927</c:v>
                </c:pt>
                <c:pt idx="2">
                  <c:v>36.392560754374927</c:v>
                </c:pt>
                <c:pt idx="3">
                  <c:v>36.392560754374927</c:v>
                </c:pt>
                <c:pt idx="4">
                  <c:v>36.392560754374927</c:v>
                </c:pt>
                <c:pt idx="5">
                  <c:v>36.392560754374927</c:v>
                </c:pt>
                <c:pt idx="6">
                  <c:v>36.392560754374927</c:v>
                </c:pt>
                <c:pt idx="7">
                  <c:v>36.392560754374927</c:v>
                </c:pt>
                <c:pt idx="8">
                  <c:v>36.392560754374927</c:v>
                </c:pt>
                <c:pt idx="9">
                  <c:v>36.392560754374927</c:v>
                </c:pt>
                <c:pt idx="10">
                  <c:v>36.392560754374927</c:v>
                </c:pt>
                <c:pt idx="11">
                  <c:v>36.392560754374927</c:v>
                </c:pt>
                <c:pt idx="12">
                  <c:v>36.392560754374927</c:v>
                </c:pt>
                <c:pt idx="13">
                  <c:v>36.392560754374927</c:v>
                </c:pt>
                <c:pt idx="14">
                  <c:v>36.392560754374927</c:v>
                </c:pt>
                <c:pt idx="15">
                  <c:v>36.392560754374927</c:v>
                </c:pt>
                <c:pt idx="16">
                  <c:v>36.392560754374927</c:v>
                </c:pt>
                <c:pt idx="17">
                  <c:v>36.392560754374927</c:v>
                </c:pt>
                <c:pt idx="18">
                  <c:v>36.392560754374927</c:v>
                </c:pt>
                <c:pt idx="19">
                  <c:v>36.392560754374927</c:v>
                </c:pt>
                <c:pt idx="20">
                  <c:v>36.392560754374927</c:v>
                </c:pt>
                <c:pt idx="21">
                  <c:v>36.392560754374927</c:v>
                </c:pt>
                <c:pt idx="22">
                  <c:v>36.392560754374927</c:v>
                </c:pt>
                <c:pt idx="23">
                  <c:v>36.392560754374927</c:v>
                </c:pt>
              </c:numCache>
            </c:numRef>
          </c:val>
        </c:ser>
        <c:ser>
          <c:idx val="4"/>
          <c:order val="4"/>
          <c:tx>
            <c:v>CCAVG</c:v>
          </c:tx>
          <c:spPr>
            <a:solidFill>
              <a:schemeClr val="bg1"/>
            </a:solidFill>
            <a:ln>
              <a:noFill/>
            </a:ln>
          </c:spPr>
          <c:invertIfNegative val="0"/>
          <c:val>
            <c:numRef>
              <c:f>[0]!CC_AVG</c:f>
              <c:numCache>
                <c:formatCode>General</c:formatCode>
                <c:ptCount val="24"/>
                <c:pt idx="0">
                  <c:v>72.785121508749853</c:v>
                </c:pt>
                <c:pt idx="1">
                  <c:v>72.785121508749853</c:v>
                </c:pt>
                <c:pt idx="2">
                  <c:v>72.785121508749853</c:v>
                </c:pt>
                <c:pt idx="3">
                  <c:v>72.785121508749853</c:v>
                </c:pt>
                <c:pt idx="4">
                  <c:v>72.785121508749853</c:v>
                </c:pt>
                <c:pt idx="5">
                  <c:v>72.785121508749853</c:v>
                </c:pt>
                <c:pt idx="6">
                  <c:v>72.785121508749853</c:v>
                </c:pt>
                <c:pt idx="7">
                  <c:v>72.785121508749853</c:v>
                </c:pt>
                <c:pt idx="8">
                  <c:v>72.785121508749853</c:v>
                </c:pt>
                <c:pt idx="9">
                  <c:v>72.785121508749853</c:v>
                </c:pt>
                <c:pt idx="10">
                  <c:v>72.785121508749853</c:v>
                </c:pt>
                <c:pt idx="11">
                  <c:v>72.785121508749853</c:v>
                </c:pt>
                <c:pt idx="12">
                  <c:v>72.785121508749853</c:v>
                </c:pt>
                <c:pt idx="13">
                  <c:v>72.785121508749853</c:v>
                </c:pt>
                <c:pt idx="14">
                  <c:v>72.785121508749853</c:v>
                </c:pt>
                <c:pt idx="15">
                  <c:v>72.785121508749853</c:v>
                </c:pt>
                <c:pt idx="16">
                  <c:v>72.785121508749853</c:v>
                </c:pt>
                <c:pt idx="17">
                  <c:v>72.785121508749853</c:v>
                </c:pt>
                <c:pt idx="18">
                  <c:v>72.785121508749853</c:v>
                </c:pt>
                <c:pt idx="19">
                  <c:v>72.785121508749853</c:v>
                </c:pt>
                <c:pt idx="20">
                  <c:v>72.785121508749853</c:v>
                </c:pt>
                <c:pt idx="21">
                  <c:v>72.785121508749853</c:v>
                </c:pt>
                <c:pt idx="22">
                  <c:v>72.785121508749853</c:v>
                </c:pt>
                <c:pt idx="23">
                  <c:v>72.785121508749853</c:v>
                </c:pt>
              </c:numCache>
            </c:numRef>
          </c:val>
        </c:ser>
        <c:ser>
          <c:idx val="5"/>
          <c:order val="5"/>
          <c:tx>
            <c:v>CCU1</c:v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[0]!CC_U1</c:f>
              <c:numCache>
                <c:formatCode>General</c:formatCode>
                <c:ptCount val="24"/>
                <c:pt idx="0">
                  <c:v>36.392560754374927</c:v>
                </c:pt>
                <c:pt idx="1">
                  <c:v>36.392560754374927</c:v>
                </c:pt>
                <c:pt idx="2">
                  <c:v>36.392560754374927</c:v>
                </c:pt>
                <c:pt idx="3">
                  <c:v>36.392560754374927</c:v>
                </c:pt>
                <c:pt idx="4">
                  <c:v>36.392560754374927</c:v>
                </c:pt>
                <c:pt idx="5">
                  <c:v>36.392560754374927</c:v>
                </c:pt>
                <c:pt idx="6">
                  <c:v>36.392560754374927</c:v>
                </c:pt>
                <c:pt idx="7">
                  <c:v>36.392560754374927</c:v>
                </c:pt>
                <c:pt idx="8">
                  <c:v>36.392560754374927</c:v>
                </c:pt>
                <c:pt idx="9">
                  <c:v>36.392560754374927</c:v>
                </c:pt>
                <c:pt idx="10">
                  <c:v>36.392560754374927</c:v>
                </c:pt>
                <c:pt idx="11">
                  <c:v>36.392560754374927</c:v>
                </c:pt>
                <c:pt idx="12">
                  <c:v>36.392560754374927</c:v>
                </c:pt>
                <c:pt idx="13">
                  <c:v>36.392560754374927</c:v>
                </c:pt>
                <c:pt idx="14">
                  <c:v>36.392560754374927</c:v>
                </c:pt>
                <c:pt idx="15">
                  <c:v>36.392560754374927</c:v>
                </c:pt>
                <c:pt idx="16">
                  <c:v>36.392560754374927</c:v>
                </c:pt>
                <c:pt idx="17">
                  <c:v>36.392560754374927</c:v>
                </c:pt>
                <c:pt idx="18">
                  <c:v>36.392560754374927</c:v>
                </c:pt>
                <c:pt idx="19">
                  <c:v>36.392560754374927</c:v>
                </c:pt>
                <c:pt idx="20">
                  <c:v>36.392560754374927</c:v>
                </c:pt>
                <c:pt idx="21">
                  <c:v>36.392560754374927</c:v>
                </c:pt>
                <c:pt idx="22">
                  <c:v>36.392560754374927</c:v>
                </c:pt>
                <c:pt idx="23">
                  <c:v>36.392560754374927</c:v>
                </c:pt>
              </c:numCache>
            </c:numRef>
          </c:val>
        </c:ser>
        <c:ser>
          <c:idx val="6"/>
          <c:order val="6"/>
          <c:tx>
            <c:v>Significantly High</c:v>
          </c:tx>
          <c:spPr>
            <a:solidFill>
              <a:schemeClr val="tx2">
                <a:lumMod val="20000"/>
                <a:lumOff val="80000"/>
              </a:schemeClr>
            </a:solidFill>
            <a:ln w="3175">
              <a:noFill/>
            </a:ln>
          </c:spPr>
          <c:invertIfNegative val="0"/>
          <c:val>
            <c:numRef>
              <c:f>[0]!CC_U2</c:f>
              <c:numCache>
                <c:formatCode>General</c:formatCode>
                <c:ptCount val="24"/>
                <c:pt idx="0">
                  <c:v>36.392560754374927</c:v>
                </c:pt>
                <c:pt idx="1">
                  <c:v>36.392560754374927</c:v>
                </c:pt>
                <c:pt idx="2">
                  <c:v>36.392560754374927</c:v>
                </c:pt>
                <c:pt idx="3">
                  <c:v>36.392560754374927</c:v>
                </c:pt>
                <c:pt idx="4">
                  <c:v>36.392560754374927</c:v>
                </c:pt>
                <c:pt idx="5">
                  <c:v>36.392560754374927</c:v>
                </c:pt>
                <c:pt idx="6">
                  <c:v>36.392560754374927</c:v>
                </c:pt>
                <c:pt idx="7">
                  <c:v>36.392560754374927</c:v>
                </c:pt>
                <c:pt idx="8">
                  <c:v>36.392560754374927</c:v>
                </c:pt>
                <c:pt idx="9">
                  <c:v>36.392560754374927</c:v>
                </c:pt>
                <c:pt idx="10">
                  <c:v>36.392560754374927</c:v>
                </c:pt>
                <c:pt idx="11">
                  <c:v>36.392560754374927</c:v>
                </c:pt>
                <c:pt idx="12">
                  <c:v>36.392560754374927</c:v>
                </c:pt>
                <c:pt idx="13">
                  <c:v>36.392560754374927</c:v>
                </c:pt>
                <c:pt idx="14">
                  <c:v>36.392560754374927</c:v>
                </c:pt>
                <c:pt idx="15">
                  <c:v>36.392560754374927</c:v>
                </c:pt>
                <c:pt idx="16">
                  <c:v>36.392560754374927</c:v>
                </c:pt>
                <c:pt idx="17">
                  <c:v>36.392560754374927</c:v>
                </c:pt>
                <c:pt idx="18">
                  <c:v>36.392560754374927</c:v>
                </c:pt>
                <c:pt idx="19">
                  <c:v>36.392560754374927</c:v>
                </c:pt>
                <c:pt idx="20">
                  <c:v>36.392560754374927</c:v>
                </c:pt>
                <c:pt idx="21">
                  <c:v>36.392560754374927</c:v>
                </c:pt>
                <c:pt idx="22">
                  <c:v>36.392560754374927</c:v>
                </c:pt>
                <c:pt idx="23">
                  <c:v>36.392560754374927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0086200"/>
        <c:axId val="380086592"/>
      </c:barChart>
      <c:lineChart>
        <c:grouping val="standard"/>
        <c:varyColors val="0"/>
        <c:ser>
          <c:idx val="0"/>
          <c:order val="0"/>
          <c:tx>
            <c:strRef>
              <c:f>ChartDataLookups!$E$1</c:f>
              <c:strCache>
                <c:ptCount val="1"/>
                <c:pt idx="0">
                  <c:v>Constabulary ALL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8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[0]!XValuesA</c:f>
              <c:numCache>
                <c:formatCode>mmm\-yy</c:formatCode>
                <c:ptCount val="24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  <c:pt idx="12">
                  <c:v>42095</c:v>
                </c:pt>
                <c:pt idx="13">
                  <c:v>42125</c:v>
                </c:pt>
                <c:pt idx="14">
                  <c:v>42156</c:v>
                </c:pt>
                <c:pt idx="15">
                  <c:v>42186</c:v>
                </c:pt>
                <c:pt idx="16">
                  <c:v>42217</c:v>
                </c:pt>
                <c:pt idx="17">
                  <c:v>42248</c:v>
                </c:pt>
                <c:pt idx="18">
                  <c:v>42278</c:v>
                </c:pt>
                <c:pt idx="19">
                  <c:v>42309</c:v>
                </c:pt>
                <c:pt idx="20">
                  <c:v>42339</c:v>
                </c:pt>
                <c:pt idx="21">
                  <c:v>42370</c:v>
                </c:pt>
                <c:pt idx="22">
                  <c:v>42401</c:v>
                </c:pt>
                <c:pt idx="23">
                  <c:v>42430</c:v>
                </c:pt>
              </c:numCache>
            </c:numRef>
          </c:cat>
          <c:val>
            <c:numRef>
              <c:f>[0]!YValuesA</c:f>
              <c:numCache>
                <c:formatCode>General</c:formatCode>
                <c:ptCount val="24"/>
                <c:pt idx="0">
                  <c:v>105</c:v>
                </c:pt>
                <c:pt idx="1">
                  <c:v>126</c:v>
                </c:pt>
                <c:pt idx="2">
                  <c:v>182</c:v>
                </c:pt>
                <c:pt idx="3">
                  <c:v>185</c:v>
                </c:pt>
                <c:pt idx="4">
                  <c:v>142</c:v>
                </c:pt>
                <c:pt idx="5">
                  <c:v>184</c:v>
                </c:pt>
                <c:pt idx="6">
                  <c:v>201</c:v>
                </c:pt>
                <c:pt idx="7">
                  <c:v>197</c:v>
                </c:pt>
                <c:pt idx="8">
                  <c:v>128</c:v>
                </c:pt>
                <c:pt idx="9">
                  <c:v>144</c:v>
                </c:pt>
                <c:pt idx="10">
                  <c:v>147</c:v>
                </c:pt>
                <c:pt idx="11">
                  <c:v>142</c:v>
                </c:pt>
                <c:pt idx="12">
                  <c:v>184</c:v>
                </c:pt>
                <c:pt idx="13">
                  <c:v>106</c:v>
                </c:pt>
                <c:pt idx="14">
                  <c:v>131</c:v>
                </c:pt>
                <c:pt idx="15">
                  <c:v>216</c:v>
                </c:pt>
                <c:pt idx="16">
                  <c:v>171</c:v>
                </c:pt>
                <c:pt idx="17">
                  <c:v>225</c:v>
                </c:pt>
                <c:pt idx="18">
                  <c:v>156</c:v>
                </c:pt>
                <c:pt idx="19">
                  <c:v>163</c:v>
                </c:pt>
                <c:pt idx="20">
                  <c:v>125</c:v>
                </c:pt>
                <c:pt idx="21">
                  <c:v>147</c:v>
                </c:pt>
                <c:pt idx="22">
                  <c:v>228</c:v>
                </c:pt>
                <c:pt idx="23">
                  <c:v>120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86200"/>
        <c:axId val="380086592"/>
      </c:lineChart>
      <c:dateAx>
        <c:axId val="38008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49049395049145583"/>
              <c:y val="0.9478556847060783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086592"/>
        <c:crosses val="autoZero"/>
        <c:auto val="1"/>
        <c:lblOffset val="100"/>
        <c:baseTimeUnit val="months"/>
        <c:minorUnit val="1"/>
      </c:dateAx>
      <c:valAx>
        <c:axId val="380086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</a:t>
                </a:r>
              </a:p>
            </c:rich>
          </c:tx>
          <c:layout>
            <c:manualLayout>
              <c:xMode val="edge"/>
              <c:yMode val="edge"/>
              <c:x val="6.4358249955171892E-3"/>
              <c:y val="0.39230985015761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086200"/>
        <c:crosses val="autoZero"/>
        <c:crossBetween val="between"/>
      </c:valAx>
      <c:spPr>
        <a:solidFill>
          <a:srgbClr val="F8F8F8"/>
        </a:solidFill>
        <a:ln w="12700">
          <a:solidFill>
            <a:schemeClr val="tx1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5500024159827941E-2"/>
          <c:y val="8.3845074921190407E-2"/>
          <c:w val="0.89792962314360614"/>
          <c:h val="6.830090683109055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'Allegation Proportions'!$C$10</c:f>
              <c:strCache>
                <c:ptCount val="1"/>
                <c:pt idx="0">
                  <c:v>Constabulary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93663244729369"/>
                  <c:y val="-0.1811803732866725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'Allegation Proportions'!$B$11:$B$12</c:f>
              <c:strCache>
                <c:ptCount val="2"/>
                <c:pt idx="0">
                  <c:v>Allegations of 
S Other Neglect or Failure in Duty</c:v>
                </c:pt>
                <c:pt idx="1">
                  <c:v>All Other Allegations</c:v>
                </c:pt>
              </c:strCache>
            </c:strRef>
          </c:cat>
          <c:val>
            <c:numRef>
              <c:f>'Allegation Proportions'!$C$11:$C$12</c:f>
              <c:numCache>
                <c:formatCode>General</c:formatCode>
                <c:ptCount val="2"/>
                <c:pt idx="0">
                  <c:v>679</c:v>
                </c:pt>
                <c:pt idx="1">
                  <c:v>1293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'Allegation Proportions'!$D$10</c:f>
              <c:strCache>
                <c:ptCount val="1"/>
                <c:pt idx="0">
                  <c:v>East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93663244729369"/>
                  <c:y val="-0.1811803732866725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'Allegation Proportions'!$B$11:$B$12</c:f>
              <c:strCache>
                <c:ptCount val="2"/>
                <c:pt idx="0">
                  <c:v>Allegations of 
S Other Neglect or Failure in Duty</c:v>
                </c:pt>
                <c:pt idx="1">
                  <c:v>All Other Allegations</c:v>
                </c:pt>
              </c:strCache>
            </c:strRef>
          </c:cat>
          <c:val>
            <c:numRef>
              <c:f>'Allegation Proportions'!$D$11:$D$12</c:f>
              <c:numCache>
                <c:formatCode>General</c:formatCode>
                <c:ptCount val="2"/>
                <c:pt idx="0">
                  <c:v>189</c:v>
                </c:pt>
                <c:pt idx="1">
                  <c:v>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'Allegation Proportions'!$E$10</c:f>
              <c:strCache>
                <c:ptCount val="1"/>
                <c:pt idx="0">
                  <c:v>South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93663244729369"/>
                  <c:y val="-0.1811803732866725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'Allegation Proportions'!$B$11:$B$12</c:f>
              <c:strCache>
                <c:ptCount val="2"/>
                <c:pt idx="0">
                  <c:v>Allegations of 
S Other Neglect or Failure in Duty</c:v>
                </c:pt>
                <c:pt idx="1">
                  <c:v>All Other Allegations</c:v>
                </c:pt>
              </c:strCache>
            </c:strRef>
          </c:cat>
          <c:val>
            <c:numRef>
              <c:f>'Allegation Proportions'!$E$11:$E$12</c:f>
              <c:numCache>
                <c:formatCode>General</c:formatCode>
                <c:ptCount val="2"/>
                <c:pt idx="0">
                  <c:v>191</c:v>
                </c:pt>
                <c:pt idx="1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'Allegation Proportions'!$F$10</c:f>
              <c:strCache>
                <c:ptCount val="1"/>
                <c:pt idx="0">
                  <c:v>West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93663244729369"/>
                  <c:y val="-0.1811803732866725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'Allegation Proportions'!$B$11:$B$12</c:f>
              <c:strCache>
                <c:ptCount val="2"/>
                <c:pt idx="0">
                  <c:v>Allegations of 
S Other Neglect or Failure in Duty</c:v>
                </c:pt>
                <c:pt idx="1">
                  <c:v>All Other Allegations</c:v>
                </c:pt>
              </c:strCache>
            </c:strRef>
          </c:cat>
          <c:val>
            <c:numRef>
              <c:f>'Allegation Proportions'!$F$11:$F$12</c:f>
              <c:numCache>
                <c:formatCode>General</c:formatCode>
                <c:ptCount val="2"/>
                <c:pt idx="0">
                  <c:v>222</c:v>
                </c:pt>
                <c:pt idx="1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'Timeliness Targets'!$B$22</c:f>
          <c:strCache>
            <c:ptCount val="1"/>
            <c:pt idx="0">
              <c:v>Constabulary
Percentage of Finalised Allegations within the 56 day target</c:v>
            </c:pt>
          </c:strCache>
        </c:strRef>
      </c:tx>
      <c:layout>
        <c:manualLayout>
          <c:xMode val="edge"/>
          <c:yMode val="edge"/>
          <c:x val="8.0847807886732861E-2"/>
          <c:y val="2.7397260273972601E-2"/>
        </c:manualLayout>
      </c:layout>
      <c:overlay val="0"/>
      <c:txPr>
        <a:bodyPr anchor="t" anchorCtr="0"/>
        <a:lstStyle/>
        <a:p>
          <a:pPr algn="l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69865728425939"/>
          <c:y val="0.17466903965771399"/>
          <c:w val="0.85925329320375998"/>
          <c:h val="0.6652777478157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'Timeliness Targets'!$B$19</c:f>
              <c:strCache>
                <c:ptCount val="1"/>
                <c:pt idx="0">
                  <c:v>Constabulary</c:v>
                </c:pt>
              </c:strCache>
            </c:strRef>
          </c:tx>
          <c:invertIfNegative val="0"/>
          <c:cat>
            <c:strRef>
              <c:f>'Timeliness Targets'!$C$18:$N$18</c:f>
              <c:strCache>
                <c:ptCount val="12"/>
                <c:pt idx="0">
                  <c:v>Apr-15</c:v>
                </c:pt>
                <c:pt idx="1">
                  <c:v>May-15</c:v>
                </c:pt>
                <c:pt idx="2">
                  <c:v>Jun-15</c:v>
                </c:pt>
                <c:pt idx="3">
                  <c:v>Jul-15</c:v>
                </c:pt>
                <c:pt idx="4">
                  <c:v>Aug-15</c:v>
                </c:pt>
                <c:pt idx="5">
                  <c:v>Sep-15</c:v>
                </c:pt>
                <c:pt idx="6">
                  <c:v>Oct-15</c:v>
                </c:pt>
                <c:pt idx="7">
                  <c:v>Nov-15</c:v>
                </c:pt>
                <c:pt idx="8">
                  <c:v>Dec-15</c:v>
                </c:pt>
                <c:pt idx="9">
                  <c:v>Jan-16</c:v>
                </c:pt>
                <c:pt idx="10">
                  <c:v>Feb-16</c:v>
                </c:pt>
                <c:pt idx="11">
                  <c:v>Mar-16</c:v>
                </c:pt>
              </c:strCache>
            </c:strRef>
          </c:cat>
          <c:val>
            <c:numRef>
              <c:f>'Timeliness Targets'!$C$19:$N$19</c:f>
              <c:numCache>
                <c:formatCode>0%</c:formatCode>
                <c:ptCount val="12"/>
                <c:pt idx="0">
                  <c:v>0.35</c:v>
                </c:pt>
                <c:pt idx="1">
                  <c:v>0.64</c:v>
                </c:pt>
                <c:pt idx="2">
                  <c:v>0.36</c:v>
                </c:pt>
                <c:pt idx="3">
                  <c:v>0.45</c:v>
                </c:pt>
                <c:pt idx="4">
                  <c:v>0.51</c:v>
                </c:pt>
                <c:pt idx="5">
                  <c:v>0.39</c:v>
                </c:pt>
                <c:pt idx="6">
                  <c:v>0.54</c:v>
                </c:pt>
                <c:pt idx="7">
                  <c:v>0.45</c:v>
                </c:pt>
                <c:pt idx="8">
                  <c:v>0.48</c:v>
                </c:pt>
                <c:pt idx="9">
                  <c:v>0.32</c:v>
                </c:pt>
                <c:pt idx="10">
                  <c:v>0.34</c:v>
                </c:pt>
                <c:pt idx="11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1196200"/>
        <c:axId val="381196592"/>
      </c:barChart>
      <c:catAx>
        <c:axId val="38119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GB" sz="800">
                    <a:latin typeface="Arial" pitchFamily="34" charset="0"/>
                    <a:cs typeface="Arial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4115344262990008"/>
              <c:y val="0.92826519972674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381196592"/>
        <c:crosses val="autoZero"/>
        <c:auto val="1"/>
        <c:lblAlgn val="ctr"/>
        <c:lblOffset val="100"/>
        <c:noMultiLvlLbl val="0"/>
      </c:catAx>
      <c:valAx>
        <c:axId val="38119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% of allegations finalised within the 56 day target.</a:t>
                </a:r>
              </a:p>
            </c:rich>
          </c:tx>
          <c:layout>
            <c:manualLayout>
              <c:xMode val="edge"/>
              <c:yMode val="edge"/>
              <c:x val="1.5531557882317198E-2"/>
              <c:y val="0.1271250853917232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381196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9735201336713"/>
          <c:y val="4.5625786502714545E-2"/>
          <c:w val="0.34275968532197271"/>
          <c:h val="9.82687951677273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Appeals!$B$21</c:f>
          <c:strCache>
            <c:ptCount val="1"/>
            <c:pt idx="0">
              <c:v>Constabulary
Number of Appeals by Month</c:v>
            </c:pt>
          </c:strCache>
        </c:strRef>
      </c:tx>
      <c:layout>
        <c:manualLayout>
          <c:xMode val="edge"/>
          <c:yMode val="edge"/>
          <c:x val="8.0847807886732861E-2"/>
          <c:y val="2.7397260273972601E-2"/>
        </c:manualLayout>
      </c:layout>
      <c:overlay val="0"/>
      <c:txPr>
        <a:bodyPr anchor="t" anchorCtr="0"/>
        <a:lstStyle/>
        <a:p>
          <a:pPr algn="l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602650106152612E-2"/>
          <c:y val="0.17466903965771399"/>
          <c:w val="0.90052740715620505"/>
          <c:h val="0.6652777478157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Appeals!$B$19</c:f>
              <c:strCache>
                <c:ptCount val="1"/>
                <c:pt idx="0">
                  <c:v>Constabulary</c:v>
                </c:pt>
              </c:strCache>
            </c:strRef>
          </c:tx>
          <c:invertIfNegative val="0"/>
          <c:cat>
            <c:strRef>
              <c:f>Appeals!$C$18:$N$18</c:f>
              <c:strCache>
                <c:ptCount val="12"/>
                <c:pt idx="0">
                  <c:v>Apr-15</c:v>
                </c:pt>
                <c:pt idx="1">
                  <c:v>May-15</c:v>
                </c:pt>
                <c:pt idx="2">
                  <c:v>Jun-15</c:v>
                </c:pt>
                <c:pt idx="3">
                  <c:v>Jul-15</c:v>
                </c:pt>
                <c:pt idx="4">
                  <c:v>Aug-15</c:v>
                </c:pt>
                <c:pt idx="5">
                  <c:v>Sep-15</c:v>
                </c:pt>
                <c:pt idx="6">
                  <c:v>Oct-15</c:v>
                </c:pt>
                <c:pt idx="7">
                  <c:v>Nov-15</c:v>
                </c:pt>
                <c:pt idx="8">
                  <c:v>Dec-15</c:v>
                </c:pt>
                <c:pt idx="9">
                  <c:v>Jan-16</c:v>
                </c:pt>
                <c:pt idx="10">
                  <c:v>Feb-16</c:v>
                </c:pt>
                <c:pt idx="11">
                  <c:v>Mar-16</c:v>
                </c:pt>
              </c:strCache>
            </c:strRef>
          </c:cat>
          <c:val>
            <c:numRef>
              <c:f>Appeals!$C$19:$N$19</c:f>
              <c:numCache>
                <c:formatCode>General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12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81380256"/>
        <c:axId val="381380648"/>
      </c:barChart>
      <c:catAx>
        <c:axId val="38138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GB" sz="800">
                    <a:latin typeface="Arial" pitchFamily="34" charset="0"/>
                    <a:cs typeface="Arial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4115344262990008"/>
              <c:y val="0.92826519972674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381380648"/>
        <c:crosses val="autoZero"/>
        <c:auto val="1"/>
        <c:lblAlgn val="ctr"/>
        <c:lblOffset val="100"/>
        <c:noMultiLvlLbl val="0"/>
      </c:catAx>
      <c:valAx>
        <c:axId val="381380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Number of Appeals by Month</a:t>
                </a:r>
              </a:p>
            </c:rich>
          </c:tx>
          <c:layout>
            <c:manualLayout>
              <c:xMode val="edge"/>
              <c:yMode val="edge"/>
              <c:x val="1.0147977801563497E-2"/>
              <c:y val="0.21388307625930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138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1481667</xdr:colOff>
      <xdr:row>16</xdr:row>
      <xdr:rowOff>21167</xdr:rowOff>
    </xdr:from>
    <xdr:to>
      <xdr:col>3</xdr:col>
      <xdr:colOff>42092</xdr:colOff>
      <xdr:row>23</xdr:row>
      <xdr:rowOff>127000</xdr:rowOff>
    </xdr:to>
    <xdr:sp macro="" textlink="">
      <xdr:nvSpPr>
        <xdr:cNvPr id="17" name="Flowchart: Manual Input 16"/>
        <xdr:cNvSpPr>
          <a:spLocks noChangeArrowheads="1"/>
        </xdr:cNvSpPr>
      </xdr:nvSpPr>
      <xdr:spPr bwMode="auto">
        <a:xfrm>
          <a:off x="1481667" y="4508500"/>
          <a:ext cx="7185842" cy="1439333"/>
        </a:xfrm>
        <a:prstGeom prst="flowChartManualInput">
          <a:avLst/>
        </a:prstGeom>
        <a:gradFill rotWithShape="1">
          <a:gsLst>
            <a:gs pos="0">
              <a:srgbClr val="EAEAEA">
                <a:gamma/>
                <a:shade val="90980"/>
                <a:invGamma/>
              </a:srgbClr>
            </a:gs>
            <a:gs pos="100000">
              <a:srgbClr val="EAEAEA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641107</xdr:colOff>
      <xdr:row>20</xdr:row>
      <xdr:rowOff>31751</xdr:rowOff>
    </xdr:from>
    <xdr:to>
      <xdr:col>3</xdr:col>
      <xdr:colOff>110670</xdr:colOff>
      <xdr:row>48</xdr:row>
      <xdr:rowOff>162561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641107" y="5122334"/>
          <a:ext cx="7999730" cy="5464810"/>
        </a:xfrm>
        <a:prstGeom prst="rect">
          <a:avLst/>
        </a:prstGeom>
        <a:solidFill>
          <a:srgbClr val="27006C"/>
        </a:solidFill>
        <a:ln w="9525">
          <a:solidFill>
            <a:srgbClr val="27006C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2</xdr:col>
      <xdr:colOff>4362904</xdr:colOff>
      <xdr:row>1</xdr:row>
      <xdr:rowOff>158750</xdr:rowOff>
    </xdr:from>
    <xdr:to>
      <xdr:col>2</xdr:col>
      <xdr:colOff>6472011</xdr:colOff>
      <xdr:row>4</xdr:row>
      <xdr:rowOff>450959</xdr:rowOff>
    </xdr:to>
    <xdr:pic>
      <xdr:nvPicPr>
        <xdr:cNvPr id="14" name="Picture 13" descr="LC-Logo-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404" y="349250"/>
          <a:ext cx="2109107" cy="863709"/>
        </a:xfrm>
        <a:prstGeom prst="rect">
          <a:avLst/>
        </a:prstGeom>
        <a:noFill/>
      </xdr:spPr>
    </xdr:pic>
    <xdr:clientData/>
  </xdr:twoCellAnchor>
  <xdr:oneCellAnchor>
    <xdr:from>
      <xdr:col>2</xdr:col>
      <xdr:colOff>2634344</xdr:colOff>
      <xdr:row>0</xdr:row>
      <xdr:rowOff>136072</xdr:rowOff>
    </xdr:from>
    <xdr:ext cx="1003993" cy="239809"/>
    <xdr:sp macro="" textlink="">
      <xdr:nvSpPr>
        <xdr:cNvPr id="16" name="TextBox 15"/>
        <xdr:cNvSpPr txBox="1"/>
      </xdr:nvSpPr>
      <xdr:spPr>
        <a:xfrm>
          <a:off x="2947308" y="136072"/>
          <a:ext cx="100399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RESTRICTED</a:t>
          </a:r>
          <a:endParaRPr lang="en-GB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1492249</xdr:colOff>
      <xdr:row>15</xdr:row>
      <xdr:rowOff>24895</xdr:rowOff>
    </xdr:from>
    <xdr:to>
      <xdr:col>3</xdr:col>
      <xdr:colOff>42091</xdr:colOff>
      <xdr:row>20</xdr:row>
      <xdr:rowOff>36325</xdr:rowOff>
    </xdr:to>
    <xdr:sp macro="" textlink="">
      <xdr:nvSpPr>
        <xdr:cNvPr id="18" name="Right Triangle 17"/>
        <xdr:cNvSpPr>
          <a:spLocks noChangeArrowheads="1"/>
        </xdr:cNvSpPr>
      </xdr:nvSpPr>
      <xdr:spPr bwMode="auto">
        <a:xfrm>
          <a:off x="1492249" y="4321728"/>
          <a:ext cx="7175259" cy="963930"/>
        </a:xfrm>
        <a:prstGeom prst="rtTriangle">
          <a:avLst/>
        </a:prstGeom>
        <a:gradFill rotWithShape="1">
          <a:gsLst>
            <a:gs pos="0">
              <a:srgbClr val="7575A3"/>
            </a:gs>
            <a:gs pos="100000">
              <a:srgbClr val="7575A3">
                <a:gamma/>
                <a:shade val="63529"/>
                <a:invGamma/>
              </a:srgbClr>
            </a:gs>
          </a:gsLst>
          <a:lin ang="5400000" scaled="1"/>
        </a:gradFill>
        <a:ln w="9525">
          <a:solidFill>
            <a:srgbClr val="66669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1492250</xdr:colOff>
      <xdr:row>17</xdr:row>
      <xdr:rowOff>27859</xdr:rowOff>
    </xdr:from>
    <xdr:to>
      <xdr:col>3</xdr:col>
      <xdr:colOff>32809</xdr:colOff>
      <xdr:row>20</xdr:row>
      <xdr:rowOff>45639</xdr:rowOff>
    </xdr:to>
    <xdr:sp macro="" textlink="">
      <xdr:nvSpPr>
        <xdr:cNvPr id="19" name="Right Triangle 18"/>
        <xdr:cNvSpPr>
          <a:spLocks noChangeArrowheads="1"/>
        </xdr:cNvSpPr>
      </xdr:nvSpPr>
      <xdr:spPr bwMode="auto">
        <a:xfrm>
          <a:off x="1492250" y="4705692"/>
          <a:ext cx="7165976" cy="589280"/>
        </a:xfrm>
        <a:prstGeom prst="rtTriangle">
          <a:avLst/>
        </a:prstGeom>
        <a:solidFill>
          <a:srgbClr val="27006C"/>
        </a:solidFill>
        <a:ln w="9525">
          <a:solidFill>
            <a:srgbClr val="27006C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18</xdr:row>
      <xdr:rowOff>83234</xdr:rowOff>
    </xdr:from>
    <xdr:to>
      <xdr:col>4</xdr:col>
      <xdr:colOff>685558</xdr:colOff>
      <xdr:row>53</xdr:row>
      <xdr:rowOff>127000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0" y="4792817"/>
          <a:ext cx="9924808" cy="6711266"/>
        </a:xfrm>
        <a:custGeom>
          <a:avLst/>
          <a:gdLst>
            <a:gd name="connsiteX0" fmla="*/ 0 w 18173700"/>
            <a:gd name="connsiteY0" fmla="*/ 3086100 h 6172200"/>
            <a:gd name="connsiteX1" fmla="*/ 9086850 w 18173700"/>
            <a:gd name="connsiteY1" fmla="*/ 0 h 6172200"/>
            <a:gd name="connsiteX2" fmla="*/ 18173700 w 18173700"/>
            <a:gd name="connsiteY2" fmla="*/ 3086100 h 6172200"/>
            <a:gd name="connsiteX3" fmla="*/ 9086850 w 18173700"/>
            <a:gd name="connsiteY3" fmla="*/ 6172200 h 6172200"/>
            <a:gd name="connsiteX4" fmla="*/ 0 w 18173700"/>
            <a:gd name="connsiteY4" fmla="*/ 3086100 h 6172200"/>
            <a:gd name="connsiteX0" fmla="*/ 545858 w 9829558"/>
            <a:gd name="connsiteY0" fmla="*/ 3160265 h 6172366"/>
            <a:gd name="connsiteX1" fmla="*/ 742708 w 9829558"/>
            <a:gd name="connsiteY1" fmla="*/ 81 h 6172366"/>
            <a:gd name="connsiteX2" fmla="*/ 9829558 w 9829558"/>
            <a:gd name="connsiteY2" fmla="*/ 3086181 h 6172366"/>
            <a:gd name="connsiteX3" fmla="*/ 742708 w 9829558"/>
            <a:gd name="connsiteY3" fmla="*/ 6172281 h 6172366"/>
            <a:gd name="connsiteX4" fmla="*/ 545858 w 9829558"/>
            <a:gd name="connsiteY4" fmla="*/ 3160265 h 6172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9558" h="6172366">
              <a:moveTo>
                <a:pt x="545858" y="3160265"/>
              </a:moveTo>
              <a:cubicBezTo>
                <a:pt x="545858" y="1455859"/>
                <a:pt x="-804575" y="12428"/>
                <a:pt x="742708" y="81"/>
              </a:cubicBezTo>
              <a:cubicBezTo>
                <a:pt x="2289991" y="-12266"/>
                <a:pt x="9829558" y="1381775"/>
                <a:pt x="9829558" y="3086181"/>
              </a:cubicBezTo>
              <a:cubicBezTo>
                <a:pt x="9829558" y="4790587"/>
                <a:pt x="2289991" y="6159934"/>
                <a:pt x="742708" y="6172281"/>
              </a:cubicBezTo>
              <a:cubicBezTo>
                <a:pt x="-804575" y="6184628"/>
                <a:pt x="545858" y="4864671"/>
                <a:pt x="545858" y="3160265"/>
              </a:cubicBez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DDDDDD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2</xdr:col>
      <xdr:colOff>4895035</xdr:colOff>
      <xdr:row>32</xdr:row>
      <xdr:rowOff>21166</xdr:rowOff>
    </xdr:from>
    <xdr:to>
      <xdr:col>2</xdr:col>
      <xdr:colOff>6687998</xdr:colOff>
      <xdr:row>42</xdr:row>
      <xdr:rowOff>142581</xdr:rowOff>
    </xdr:to>
    <xdr:pic>
      <xdr:nvPicPr>
        <xdr:cNvPr id="21" name="Picture 20" descr="LC-Logo-Final"/>
        <xdr:cNvPicPr/>
      </xdr:nvPicPr>
      <xdr:blipFill>
        <a:blip xmlns:r="http://schemas.openxmlformats.org/officeDocument/2006/relationships" r:embed="rId1" cstate="print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8"/>
        <a:stretch>
          <a:fillRect/>
        </a:stretch>
      </xdr:blipFill>
      <xdr:spPr bwMode="auto">
        <a:xfrm>
          <a:off x="6747118" y="7397749"/>
          <a:ext cx="1792963" cy="2026415"/>
        </a:xfrm>
        <a:prstGeom prst="rect">
          <a:avLst/>
        </a:prstGeom>
        <a:noFill/>
      </xdr:spPr>
    </xdr:pic>
    <xdr:clientData/>
  </xdr:twoCellAnchor>
  <xdr:oneCellAnchor>
    <xdr:from>
      <xdr:col>2</xdr:col>
      <xdr:colOff>2804583</xdr:colOff>
      <xdr:row>44</xdr:row>
      <xdr:rowOff>52917</xdr:rowOff>
    </xdr:from>
    <xdr:ext cx="1003993" cy="239809"/>
    <xdr:sp macro="" textlink="">
      <xdr:nvSpPr>
        <xdr:cNvPr id="23" name="TextBox 22"/>
        <xdr:cNvSpPr txBox="1"/>
      </xdr:nvSpPr>
      <xdr:spPr>
        <a:xfrm>
          <a:off x="4656666" y="9715500"/>
          <a:ext cx="100399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RESTRICTED</a:t>
          </a:r>
          <a:endParaRPr lang="en-GB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22412</xdr:colOff>
      <xdr:row>0</xdr:row>
      <xdr:rowOff>0</xdr:rowOff>
    </xdr:from>
    <xdr:to>
      <xdr:col>26</xdr:col>
      <xdr:colOff>268941</xdr:colOff>
      <xdr:row>52</xdr:row>
      <xdr:rowOff>145676</xdr:rowOff>
    </xdr:to>
    <xdr:sp macro="" textlink="">
      <xdr:nvSpPr>
        <xdr:cNvPr id="2" name="Rectangle 1"/>
        <xdr:cNvSpPr/>
      </xdr:nvSpPr>
      <xdr:spPr>
        <a:xfrm>
          <a:off x="8639736" y="0"/>
          <a:ext cx="15699440" cy="11418794"/>
        </a:xfrm>
        <a:prstGeom prst="rect">
          <a:avLst/>
        </a:prstGeom>
        <a:solidFill>
          <a:srgbClr val="C0C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17930</xdr:colOff>
      <xdr:row>0</xdr:row>
      <xdr:rowOff>0</xdr:rowOff>
    </xdr:from>
    <xdr:to>
      <xdr:col>0</xdr:col>
      <xdr:colOff>1512794</xdr:colOff>
      <xdr:row>52</xdr:row>
      <xdr:rowOff>174812</xdr:rowOff>
    </xdr:to>
    <xdr:sp macro="" textlink="">
      <xdr:nvSpPr>
        <xdr:cNvPr id="12" name="Rectangle 11"/>
        <xdr:cNvSpPr/>
      </xdr:nvSpPr>
      <xdr:spPr>
        <a:xfrm>
          <a:off x="17930" y="0"/>
          <a:ext cx="1494864" cy="11447930"/>
        </a:xfrm>
        <a:prstGeom prst="rect">
          <a:avLst/>
        </a:prstGeom>
        <a:solidFill>
          <a:srgbClr val="C0C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49</xdr:row>
      <xdr:rowOff>22412</xdr:rowOff>
    </xdr:from>
    <xdr:to>
      <xdr:col>26</xdr:col>
      <xdr:colOff>280147</xdr:colOff>
      <xdr:row>74</xdr:row>
      <xdr:rowOff>100853</xdr:rowOff>
    </xdr:to>
    <xdr:sp macro="" textlink="">
      <xdr:nvSpPr>
        <xdr:cNvPr id="13" name="Rectangle 12"/>
        <xdr:cNvSpPr/>
      </xdr:nvSpPr>
      <xdr:spPr>
        <a:xfrm>
          <a:off x="0" y="10724030"/>
          <a:ext cx="24350382" cy="4840941"/>
        </a:xfrm>
        <a:prstGeom prst="rect">
          <a:avLst/>
        </a:prstGeom>
        <a:solidFill>
          <a:srgbClr val="C0C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161925</xdr:rowOff>
    </xdr:from>
    <xdr:to>
      <xdr:col>7</xdr:col>
      <xdr:colOff>552450</xdr:colOff>
      <xdr:row>21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857250</xdr:colOff>
      <xdr:row>2</xdr:row>
      <xdr:rowOff>104775</xdr:rowOff>
    </xdr:from>
    <xdr:to>
      <xdr:col>2</xdr:col>
      <xdr:colOff>1228725</xdr:colOff>
      <xdr:row>3</xdr:row>
      <xdr:rowOff>180975</xdr:rowOff>
    </xdr:to>
    <xdr:sp macro="" textlink="">
      <xdr:nvSpPr>
        <xdr:cNvPr id="3" name="TextBox 2"/>
        <xdr:cNvSpPr txBox="1"/>
      </xdr:nvSpPr>
      <xdr:spPr>
        <a:xfrm>
          <a:off x="2695575" y="495300"/>
          <a:ext cx="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/>
            <a:t>End</a:t>
          </a:r>
        </a:p>
      </xdr:txBody>
    </xdr:sp>
    <xdr:clientData/>
  </xdr:twoCellAnchor>
  <xdr:twoCellAnchor>
    <xdr:from>
      <xdr:col>0</xdr:col>
      <xdr:colOff>209550</xdr:colOff>
      <xdr:row>1</xdr:row>
      <xdr:rowOff>0</xdr:rowOff>
    </xdr:from>
    <xdr:to>
      <xdr:col>7</xdr:col>
      <xdr:colOff>657225</xdr:colOff>
      <xdr:row>22</xdr:row>
      <xdr:rowOff>95250</xdr:rowOff>
    </xdr:to>
    <xdr:sp macro="" textlink="">
      <xdr:nvSpPr>
        <xdr:cNvPr id="4" name="Rounded Rectangle 3"/>
        <xdr:cNvSpPr/>
      </xdr:nvSpPr>
      <xdr:spPr>
        <a:xfrm>
          <a:off x="209550" y="142875"/>
          <a:ext cx="6076950" cy="4705350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4</xdr:row>
      <xdr:rowOff>161926</xdr:rowOff>
    </xdr:from>
    <xdr:to>
      <xdr:col>7</xdr:col>
      <xdr:colOff>123825</xdr:colOff>
      <xdr:row>19</xdr:row>
      <xdr:rowOff>323850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857250</xdr:colOff>
      <xdr:row>2</xdr:row>
      <xdr:rowOff>104775</xdr:rowOff>
    </xdr:from>
    <xdr:to>
      <xdr:col>2</xdr:col>
      <xdr:colOff>1228725</xdr:colOff>
      <xdr:row>3</xdr:row>
      <xdr:rowOff>180975</xdr:rowOff>
    </xdr:to>
    <xdr:sp macro="" textlink="">
      <xdr:nvSpPr>
        <xdr:cNvPr id="6" name="TextBox 5"/>
        <xdr:cNvSpPr txBox="1"/>
      </xdr:nvSpPr>
      <xdr:spPr>
        <a:xfrm>
          <a:off x="2466975" y="514350"/>
          <a:ext cx="3714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/>
            <a:t>End</a:t>
          </a:r>
        </a:p>
      </xdr:txBody>
    </xdr:sp>
    <xdr:clientData/>
  </xdr:twoCellAnchor>
  <xdr:twoCellAnchor>
    <xdr:from>
      <xdr:col>0</xdr:col>
      <xdr:colOff>400050</xdr:colOff>
      <xdr:row>0</xdr:row>
      <xdr:rowOff>171450</xdr:rowOff>
    </xdr:from>
    <xdr:to>
      <xdr:col>7</xdr:col>
      <xdr:colOff>276225</xdr:colOff>
      <xdr:row>19</xdr:row>
      <xdr:rowOff>428625</xdr:rowOff>
    </xdr:to>
    <xdr:sp macro="" textlink="">
      <xdr:nvSpPr>
        <xdr:cNvPr id="23" name="Rounded Rectangle 22"/>
        <xdr:cNvSpPr/>
      </xdr:nvSpPr>
      <xdr:spPr>
        <a:xfrm>
          <a:off x="400050" y="171450"/>
          <a:ext cx="5581650" cy="3962400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400050</xdr:colOff>
      <xdr:row>19</xdr:row>
      <xdr:rowOff>552450</xdr:rowOff>
    </xdr:from>
    <xdr:to>
      <xdr:col>7</xdr:col>
      <xdr:colOff>257175</xdr:colOff>
      <xdr:row>53</xdr:row>
      <xdr:rowOff>152400</xdr:rowOff>
    </xdr:to>
    <xdr:sp macro="" textlink="">
      <xdr:nvSpPr>
        <xdr:cNvPr id="24" name="Rounded Rectangle 23"/>
        <xdr:cNvSpPr/>
      </xdr:nvSpPr>
      <xdr:spPr>
        <a:xfrm>
          <a:off x="400050" y="4181475"/>
          <a:ext cx="5562600" cy="7343775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85725</xdr:rowOff>
    </xdr:from>
    <xdr:to>
      <xdr:col>7</xdr:col>
      <xdr:colOff>38100</xdr:colOff>
      <xdr:row>19</xdr:row>
      <xdr:rowOff>828675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857250</xdr:colOff>
      <xdr:row>2</xdr:row>
      <xdr:rowOff>104775</xdr:rowOff>
    </xdr:from>
    <xdr:to>
      <xdr:col>2</xdr:col>
      <xdr:colOff>1228725</xdr:colOff>
      <xdr:row>3</xdr:row>
      <xdr:rowOff>180975</xdr:rowOff>
    </xdr:to>
    <xdr:sp macro="" textlink="">
      <xdr:nvSpPr>
        <xdr:cNvPr id="3" name="TextBox 2"/>
        <xdr:cNvSpPr txBox="1"/>
      </xdr:nvSpPr>
      <xdr:spPr>
        <a:xfrm>
          <a:off x="2695575" y="495300"/>
          <a:ext cx="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/>
            <a:t>End</a:t>
          </a:r>
        </a:p>
      </xdr:txBody>
    </xdr:sp>
    <xdr:clientData/>
  </xdr:twoCellAnchor>
  <xdr:twoCellAnchor>
    <xdr:from>
      <xdr:col>0</xdr:col>
      <xdr:colOff>304799</xdr:colOff>
      <xdr:row>0</xdr:row>
      <xdr:rowOff>142874</xdr:rowOff>
    </xdr:from>
    <xdr:to>
      <xdr:col>7</xdr:col>
      <xdr:colOff>236765</xdr:colOff>
      <xdr:row>19</xdr:row>
      <xdr:rowOff>914400</xdr:rowOff>
    </xdr:to>
    <xdr:sp macro="" textlink="">
      <xdr:nvSpPr>
        <xdr:cNvPr id="4" name="Rounded Rectangle 3"/>
        <xdr:cNvSpPr/>
      </xdr:nvSpPr>
      <xdr:spPr>
        <a:xfrm>
          <a:off x="304799" y="142874"/>
          <a:ext cx="6599466" cy="4448176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314325</xdr:colOff>
      <xdr:row>19</xdr:row>
      <xdr:rowOff>1000124</xdr:rowOff>
    </xdr:from>
    <xdr:to>
      <xdr:col>7</xdr:col>
      <xdr:colOff>219075</xdr:colOff>
      <xdr:row>33</xdr:row>
      <xdr:rowOff>0</xdr:rowOff>
    </xdr:to>
    <xdr:sp macro="" textlink="">
      <xdr:nvSpPr>
        <xdr:cNvPr id="5" name="Rounded Rectangle 4"/>
        <xdr:cNvSpPr/>
      </xdr:nvSpPr>
      <xdr:spPr>
        <a:xfrm>
          <a:off x="314325" y="4676774"/>
          <a:ext cx="6572250" cy="2762251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1428749</xdr:colOff>
      <xdr:row>13</xdr:row>
      <xdr:rowOff>171450</xdr:rowOff>
    </xdr:from>
    <xdr:to>
      <xdr:col>3</xdr:col>
      <xdr:colOff>216806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1619249</xdr:colOff>
      <xdr:row>12</xdr:row>
      <xdr:rowOff>380999</xdr:rowOff>
    </xdr:from>
    <xdr:to>
      <xdr:col>4</xdr:col>
      <xdr:colOff>219075</xdr:colOff>
      <xdr:row>26</xdr:row>
      <xdr:rowOff>39189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1613807</xdr:colOff>
      <xdr:row>12</xdr:row>
      <xdr:rowOff>323850</xdr:rowOff>
    </xdr:from>
    <xdr:to>
      <xdr:col>5</xdr:col>
      <xdr:colOff>209550</xdr:colOff>
      <xdr:row>26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1616908</xdr:colOff>
      <xdr:row>12</xdr:row>
      <xdr:rowOff>238124</xdr:rowOff>
    </xdr:from>
    <xdr:to>
      <xdr:col>6</xdr:col>
      <xdr:colOff>209551</xdr:colOff>
      <xdr:row>26</xdr:row>
      <xdr:rowOff>114299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0</xdr:row>
      <xdr:rowOff>142875</xdr:rowOff>
    </xdr:from>
    <xdr:to>
      <xdr:col>6</xdr:col>
      <xdr:colOff>209550</xdr:colOff>
      <xdr:row>25</xdr:row>
      <xdr:rowOff>9525</xdr:rowOff>
    </xdr:to>
    <xdr:sp macro="" textlink="">
      <xdr:nvSpPr>
        <xdr:cNvPr id="13" name="Rounded Rectangle 12"/>
        <xdr:cNvSpPr/>
      </xdr:nvSpPr>
      <xdr:spPr>
        <a:xfrm>
          <a:off x="66675" y="142875"/>
          <a:ext cx="9248775" cy="5705475"/>
        </a:xfrm>
        <a:prstGeom prst="roundRect">
          <a:avLst>
            <a:gd name="adj" fmla="val 2772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15</xdr:col>
      <xdr:colOff>161925</xdr:colOff>
      <xdr:row>36</xdr:row>
      <xdr:rowOff>76200</xdr:rowOff>
    </xdr:to>
    <xdr:sp macro="" textlink="">
      <xdr:nvSpPr>
        <xdr:cNvPr id="4" name="Rounded Rectangle 3"/>
        <xdr:cNvSpPr/>
      </xdr:nvSpPr>
      <xdr:spPr>
        <a:xfrm>
          <a:off x="85725" y="95250"/>
          <a:ext cx="7867650" cy="13020675"/>
        </a:xfrm>
        <a:prstGeom prst="roundRect">
          <a:avLst>
            <a:gd name="adj" fmla="val 2772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16</xdr:row>
      <xdr:rowOff>9525</xdr:rowOff>
    </xdr:from>
    <xdr:to>
      <xdr:col>7</xdr:col>
      <xdr:colOff>104774</xdr:colOff>
      <xdr:row>37</xdr:row>
      <xdr:rowOff>142875</xdr:rowOff>
    </xdr:to>
    <xdr:sp macro="" textlink="">
      <xdr:nvSpPr>
        <xdr:cNvPr id="5" name="Rounded Rectangle 4"/>
        <xdr:cNvSpPr/>
      </xdr:nvSpPr>
      <xdr:spPr>
        <a:xfrm>
          <a:off x="171449" y="1076325"/>
          <a:ext cx="5362575" cy="4029075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171449</xdr:colOff>
      <xdr:row>4</xdr:row>
      <xdr:rowOff>171450</xdr:rowOff>
    </xdr:from>
    <xdr:to>
      <xdr:col>7</xdr:col>
      <xdr:colOff>104774</xdr:colOff>
      <xdr:row>14</xdr:row>
      <xdr:rowOff>161925</xdr:rowOff>
    </xdr:to>
    <xdr:sp macro="" textlink="">
      <xdr:nvSpPr>
        <xdr:cNvPr id="3" name="Rounded Rectangle 2"/>
        <xdr:cNvSpPr/>
      </xdr:nvSpPr>
      <xdr:spPr>
        <a:xfrm>
          <a:off x="171449" y="1076325"/>
          <a:ext cx="5591175" cy="3324225"/>
        </a:xfrm>
        <a:prstGeom prst="roundRect">
          <a:avLst>
            <a:gd name="adj" fmla="val 5080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4</xdr:row>
      <xdr:rowOff>104775</xdr:rowOff>
    </xdr:from>
    <xdr:to>
      <xdr:col>13</xdr:col>
      <xdr:colOff>552449</xdr:colOff>
      <xdr:row>5</xdr:row>
      <xdr:rowOff>2686050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142875</xdr:rowOff>
    </xdr:from>
    <xdr:to>
      <xdr:col>14</xdr:col>
      <xdr:colOff>95250</xdr:colOff>
      <xdr:row>17</xdr:row>
      <xdr:rowOff>0</xdr:rowOff>
    </xdr:to>
    <xdr:sp macro="" textlink="">
      <xdr:nvSpPr>
        <xdr:cNvPr id="3" name="Rounded Rectangle 2"/>
        <xdr:cNvSpPr/>
      </xdr:nvSpPr>
      <xdr:spPr>
        <a:xfrm>
          <a:off x="76200" y="142875"/>
          <a:ext cx="7286625" cy="5981700"/>
        </a:xfrm>
        <a:prstGeom prst="roundRect">
          <a:avLst>
            <a:gd name="adj" fmla="val 3488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85725</xdr:colOff>
      <xdr:row>21</xdr:row>
      <xdr:rowOff>9525</xdr:rowOff>
    </xdr:from>
    <xdr:to>
      <xdr:col>14</xdr:col>
      <xdr:colOff>104775</xdr:colOff>
      <xdr:row>33</xdr:row>
      <xdr:rowOff>123825</xdr:rowOff>
    </xdr:to>
    <xdr:sp macro="" textlink="">
      <xdr:nvSpPr>
        <xdr:cNvPr id="4" name="Rounded Rectangle 3"/>
        <xdr:cNvSpPr/>
      </xdr:nvSpPr>
      <xdr:spPr>
        <a:xfrm>
          <a:off x="85725" y="6791325"/>
          <a:ext cx="7286625" cy="3057525"/>
        </a:xfrm>
        <a:prstGeom prst="roundRect">
          <a:avLst>
            <a:gd name="adj" fmla="val 3488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4</xdr:row>
      <xdr:rowOff>104775</xdr:rowOff>
    </xdr:from>
    <xdr:to>
      <xdr:col>13</xdr:col>
      <xdr:colOff>552449</xdr:colOff>
      <xdr:row>5</xdr:row>
      <xdr:rowOff>2686050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85725</xdr:rowOff>
    </xdr:from>
    <xdr:to>
      <xdr:col>15</xdr:col>
      <xdr:colOff>285751</xdr:colOff>
      <xdr:row>18</xdr:row>
      <xdr:rowOff>19050</xdr:rowOff>
    </xdr:to>
    <xdr:sp macro="" textlink="">
      <xdr:nvSpPr>
        <xdr:cNvPr id="3" name="Rounded Rectangle 2"/>
        <xdr:cNvSpPr/>
      </xdr:nvSpPr>
      <xdr:spPr>
        <a:xfrm>
          <a:off x="104775" y="85725"/>
          <a:ext cx="8143876" cy="6086475"/>
        </a:xfrm>
        <a:prstGeom prst="roundRect">
          <a:avLst>
            <a:gd name="adj" fmla="val 3488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85726</xdr:colOff>
      <xdr:row>20</xdr:row>
      <xdr:rowOff>9525</xdr:rowOff>
    </xdr:from>
    <xdr:to>
      <xdr:col>12</xdr:col>
      <xdr:colOff>209551</xdr:colOff>
      <xdr:row>32</xdr:row>
      <xdr:rowOff>123825</xdr:rowOff>
    </xdr:to>
    <xdr:sp macro="" textlink="">
      <xdr:nvSpPr>
        <xdr:cNvPr id="4" name="Rounded Rectangle 3"/>
        <xdr:cNvSpPr/>
      </xdr:nvSpPr>
      <xdr:spPr>
        <a:xfrm>
          <a:off x="85726" y="6715125"/>
          <a:ext cx="6438900" cy="2886075"/>
        </a:xfrm>
        <a:prstGeom prst="roundRect">
          <a:avLst>
            <a:gd name="adj" fmla="val 3488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85726</xdr:colOff>
      <xdr:row>34</xdr:row>
      <xdr:rowOff>9525</xdr:rowOff>
    </xdr:from>
    <xdr:to>
      <xdr:col>12</xdr:col>
      <xdr:colOff>228600</xdr:colOff>
      <xdr:row>46</xdr:row>
      <xdr:rowOff>123825</xdr:rowOff>
    </xdr:to>
    <xdr:sp macro="" textlink="">
      <xdr:nvSpPr>
        <xdr:cNvPr id="5" name="Rounded Rectangle 4"/>
        <xdr:cNvSpPr/>
      </xdr:nvSpPr>
      <xdr:spPr>
        <a:xfrm>
          <a:off x="85726" y="9829800"/>
          <a:ext cx="6457949" cy="2886075"/>
        </a:xfrm>
        <a:prstGeom prst="roundRect">
          <a:avLst>
            <a:gd name="adj" fmla="val 3488"/>
          </a:avLst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76"/>
  <sheetViews>
    <sheetView workbookViewId="0">
      <selection activeCell="C3" sqref="C3:C27"/>
    </sheetView>
  </sheetViews>
  <sheetFormatPr defaultRowHeight="12" customHeight="1" x14ac:dyDescent="0.25"/>
  <cols>
    <col min="1" max="1" width="24.7109375" style="43" customWidth="1"/>
    <col min="2" max="2" width="9.140625" style="43"/>
    <col min="3" max="3" width="54.28515625" style="43" customWidth="1"/>
    <col min="4" max="16384" width="9.140625" style="43"/>
  </cols>
  <sheetData>
    <row r="1" spans="1:3" s="45" customFormat="1" ht="12" customHeight="1" x14ac:dyDescent="0.25">
      <c r="A1" s="45" t="s">
        <v>76</v>
      </c>
      <c r="B1" s="45" t="s">
        <v>77</v>
      </c>
      <c r="C1" s="45" t="s">
        <v>93</v>
      </c>
    </row>
    <row r="2" spans="1:3" ht="12" customHeight="1" x14ac:dyDescent="0.25">
      <c r="A2" s="160" t="s">
        <v>64</v>
      </c>
      <c r="B2" s="44">
        <v>41000</v>
      </c>
      <c r="C2" s="43" t="s">
        <v>94</v>
      </c>
    </row>
    <row r="3" spans="1:3" ht="12" customHeight="1" x14ac:dyDescent="0.25">
      <c r="A3" s="161" t="s">
        <v>164</v>
      </c>
      <c r="B3" s="44">
        <v>41030</v>
      </c>
      <c r="C3" s="86" t="s">
        <v>15</v>
      </c>
    </row>
    <row r="4" spans="1:3" ht="12" customHeight="1" x14ac:dyDescent="0.25">
      <c r="A4" s="161" t="s">
        <v>165</v>
      </c>
      <c r="B4" s="44">
        <v>41061</v>
      </c>
      <c r="C4" s="86" t="s">
        <v>16</v>
      </c>
    </row>
    <row r="5" spans="1:3" ht="12" customHeight="1" x14ac:dyDescent="0.25">
      <c r="A5" s="161" t="s">
        <v>166</v>
      </c>
      <c r="B5" s="44">
        <v>41091</v>
      </c>
      <c r="C5" s="86" t="s">
        <v>17</v>
      </c>
    </row>
    <row r="6" spans="1:3" ht="12" customHeight="1" x14ac:dyDescent="0.25">
      <c r="A6" s="162" t="s">
        <v>288</v>
      </c>
      <c r="B6" s="44">
        <v>41122</v>
      </c>
      <c r="C6" s="86" t="s">
        <v>18</v>
      </c>
    </row>
    <row r="7" spans="1:3" ht="12" customHeight="1" x14ac:dyDescent="0.25">
      <c r="A7" s="162" t="s">
        <v>287</v>
      </c>
      <c r="B7" s="44">
        <v>41153</v>
      </c>
      <c r="C7" s="86" t="s">
        <v>19</v>
      </c>
    </row>
    <row r="8" spans="1:3" ht="12" customHeight="1" x14ac:dyDescent="0.25">
      <c r="A8" s="162" t="s">
        <v>236</v>
      </c>
      <c r="B8" s="44">
        <v>41183</v>
      </c>
      <c r="C8" s="86" t="s">
        <v>20</v>
      </c>
    </row>
    <row r="9" spans="1:3" ht="12" customHeight="1" x14ac:dyDescent="0.25">
      <c r="A9" s="162" t="s">
        <v>289</v>
      </c>
      <c r="B9" s="44">
        <v>41214</v>
      </c>
      <c r="C9" s="86" t="s">
        <v>21</v>
      </c>
    </row>
    <row r="10" spans="1:3" ht="12" customHeight="1" x14ac:dyDescent="0.25">
      <c r="A10" s="162" t="s">
        <v>36</v>
      </c>
      <c r="B10" s="44">
        <v>41244</v>
      </c>
      <c r="C10" s="86" t="s">
        <v>22</v>
      </c>
    </row>
    <row r="11" spans="1:3" ht="12" customHeight="1" x14ac:dyDescent="0.25">
      <c r="A11" s="162" t="s">
        <v>10</v>
      </c>
      <c r="B11" s="44">
        <v>41275</v>
      </c>
      <c r="C11" s="86" t="s">
        <v>23</v>
      </c>
    </row>
    <row r="12" spans="1:3" ht="12" customHeight="1" x14ac:dyDescent="0.25">
      <c r="B12" s="44">
        <v>41306</v>
      </c>
      <c r="C12" s="86" t="s">
        <v>24</v>
      </c>
    </row>
    <row r="13" spans="1:3" ht="12" customHeight="1" x14ac:dyDescent="0.25">
      <c r="B13" s="44">
        <v>41334</v>
      </c>
      <c r="C13" s="86" t="s">
        <v>25</v>
      </c>
    </row>
    <row r="14" spans="1:3" ht="12" customHeight="1" x14ac:dyDescent="0.25">
      <c r="B14" s="44">
        <v>41365</v>
      </c>
      <c r="C14" s="86" t="s">
        <v>26</v>
      </c>
    </row>
    <row r="15" spans="1:3" ht="12" customHeight="1" x14ac:dyDescent="0.25">
      <c r="B15" s="44">
        <v>41395</v>
      </c>
      <c r="C15" s="86" t="s">
        <v>35</v>
      </c>
    </row>
    <row r="16" spans="1:3" ht="12" customHeight="1" x14ac:dyDescent="0.25">
      <c r="B16" s="44">
        <v>41426</v>
      </c>
      <c r="C16" s="86" t="s">
        <v>27</v>
      </c>
    </row>
    <row r="17" spans="2:3" ht="12" customHeight="1" x14ac:dyDescent="0.25">
      <c r="B17" s="44">
        <v>41456</v>
      </c>
      <c r="C17" s="86" t="s">
        <v>28</v>
      </c>
    </row>
    <row r="18" spans="2:3" ht="12" customHeight="1" x14ac:dyDescent="0.25">
      <c r="B18" s="44">
        <v>41487</v>
      </c>
      <c r="C18" s="86" t="s">
        <v>29</v>
      </c>
    </row>
    <row r="19" spans="2:3" ht="12" customHeight="1" x14ac:dyDescent="0.25">
      <c r="B19" s="44">
        <v>41518</v>
      </c>
      <c r="C19" s="86" t="s">
        <v>30</v>
      </c>
    </row>
    <row r="20" spans="2:3" ht="12" customHeight="1" x14ac:dyDescent="0.25">
      <c r="B20" s="44">
        <v>41548</v>
      </c>
      <c r="C20" s="86" t="s">
        <v>31</v>
      </c>
    </row>
    <row r="21" spans="2:3" ht="12" customHeight="1" x14ac:dyDescent="0.25">
      <c r="B21" s="44">
        <v>41579</v>
      </c>
      <c r="C21" s="86" t="s">
        <v>32</v>
      </c>
    </row>
    <row r="22" spans="2:3" ht="12" customHeight="1" x14ac:dyDescent="0.25">
      <c r="B22" s="44">
        <v>41609</v>
      </c>
      <c r="C22" s="86" t="s">
        <v>33</v>
      </c>
    </row>
    <row r="23" spans="2:3" ht="12" customHeight="1" x14ac:dyDescent="0.25">
      <c r="B23" s="44">
        <v>41640</v>
      </c>
      <c r="C23" s="86" t="s">
        <v>34</v>
      </c>
    </row>
    <row r="24" spans="2:3" ht="12" customHeight="1" x14ac:dyDescent="0.25">
      <c r="B24" s="44">
        <v>41671</v>
      </c>
      <c r="C24" s="143" t="s">
        <v>86</v>
      </c>
    </row>
    <row r="25" spans="2:3" ht="12" customHeight="1" x14ac:dyDescent="0.25">
      <c r="B25" s="44">
        <v>41699</v>
      </c>
      <c r="C25" s="143" t="s">
        <v>87</v>
      </c>
    </row>
    <row r="26" spans="2:3" ht="12" customHeight="1" x14ac:dyDescent="0.25">
      <c r="B26" s="44">
        <v>41730</v>
      </c>
      <c r="C26" s="143" t="s">
        <v>85</v>
      </c>
    </row>
    <row r="27" spans="2:3" ht="12" customHeight="1" x14ac:dyDescent="0.25">
      <c r="B27" s="44">
        <v>41760</v>
      </c>
      <c r="C27" s="143" t="s">
        <v>128</v>
      </c>
    </row>
    <row r="28" spans="2:3" ht="12" customHeight="1" x14ac:dyDescent="0.25">
      <c r="B28" s="44">
        <v>41791</v>
      </c>
    </row>
    <row r="29" spans="2:3" ht="12" customHeight="1" x14ac:dyDescent="0.25">
      <c r="B29" s="44">
        <v>41821</v>
      </c>
    </row>
    <row r="30" spans="2:3" ht="12" customHeight="1" x14ac:dyDescent="0.25">
      <c r="B30" s="44">
        <v>41852</v>
      </c>
    </row>
    <row r="31" spans="2:3" ht="12" customHeight="1" x14ac:dyDescent="0.25">
      <c r="B31" s="44">
        <v>41883</v>
      </c>
    </row>
    <row r="32" spans="2:3" ht="12" customHeight="1" x14ac:dyDescent="0.25">
      <c r="B32" s="44">
        <v>41913</v>
      </c>
    </row>
    <row r="33" spans="2:2" ht="12" customHeight="1" x14ac:dyDescent="0.25">
      <c r="B33" s="44">
        <v>41944</v>
      </c>
    </row>
    <row r="34" spans="2:2" ht="12" customHeight="1" x14ac:dyDescent="0.25">
      <c r="B34" s="44">
        <v>41974</v>
      </c>
    </row>
    <row r="35" spans="2:2" ht="12" customHeight="1" x14ac:dyDescent="0.25">
      <c r="B35" s="44">
        <v>42005</v>
      </c>
    </row>
    <row r="36" spans="2:2" ht="12" customHeight="1" x14ac:dyDescent="0.25">
      <c r="B36" s="44">
        <v>42036</v>
      </c>
    </row>
    <row r="37" spans="2:2" ht="12" customHeight="1" x14ac:dyDescent="0.25">
      <c r="B37" s="44">
        <v>42064</v>
      </c>
    </row>
    <row r="38" spans="2:2" ht="12" customHeight="1" x14ac:dyDescent="0.25">
      <c r="B38" s="44">
        <v>42095</v>
      </c>
    </row>
    <row r="39" spans="2:2" ht="12" customHeight="1" x14ac:dyDescent="0.25">
      <c r="B39" s="44">
        <v>42125</v>
      </c>
    </row>
    <row r="40" spans="2:2" ht="12" customHeight="1" x14ac:dyDescent="0.25">
      <c r="B40" s="44">
        <v>42156</v>
      </c>
    </row>
    <row r="41" spans="2:2" ht="12" customHeight="1" x14ac:dyDescent="0.25">
      <c r="B41" s="44">
        <v>42186</v>
      </c>
    </row>
    <row r="42" spans="2:2" ht="12" customHeight="1" x14ac:dyDescent="0.25">
      <c r="B42" s="44">
        <v>42217</v>
      </c>
    </row>
    <row r="43" spans="2:2" ht="12" customHeight="1" x14ac:dyDescent="0.25">
      <c r="B43" s="44">
        <v>42248</v>
      </c>
    </row>
    <row r="44" spans="2:2" ht="12" customHeight="1" x14ac:dyDescent="0.25">
      <c r="B44" s="44">
        <v>42278</v>
      </c>
    </row>
    <row r="45" spans="2:2" ht="12" customHeight="1" x14ac:dyDescent="0.25">
      <c r="B45" s="44">
        <v>42309</v>
      </c>
    </row>
    <row r="46" spans="2:2" ht="12" customHeight="1" x14ac:dyDescent="0.25">
      <c r="B46" s="44">
        <v>42339</v>
      </c>
    </row>
    <row r="47" spans="2:2" ht="12" customHeight="1" x14ac:dyDescent="0.25">
      <c r="B47" s="44">
        <v>42370</v>
      </c>
    </row>
    <row r="48" spans="2:2" ht="12" customHeight="1" x14ac:dyDescent="0.25">
      <c r="B48" s="44">
        <v>42401</v>
      </c>
    </row>
    <row r="49" spans="2:2" ht="12" customHeight="1" x14ac:dyDescent="0.25">
      <c r="B49" s="44">
        <v>42430</v>
      </c>
    </row>
    <row r="50" spans="2:2" ht="12" customHeight="1" x14ac:dyDescent="0.25">
      <c r="B50" s="44">
        <v>42461</v>
      </c>
    </row>
    <row r="51" spans="2:2" ht="12" customHeight="1" x14ac:dyDescent="0.25">
      <c r="B51" s="44">
        <v>42491</v>
      </c>
    </row>
    <row r="52" spans="2:2" ht="12" customHeight="1" x14ac:dyDescent="0.25">
      <c r="B52" s="44">
        <v>42522</v>
      </c>
    </row>
    <row r="53" spans="2:2" ht="12" customHeight="1" x14ac:dyDescent="0.25">
      <c r="B53" s="44">
        <v>42552</v>
      </c>
    </row>
    <row r="54" spans="2:2" ht="12" customHeight="1" x14ac:dyDescent="0.25">
      <c r="B54" s="44">
        <v>42583</v>
      </c>
    </row>
    <row r="55" spans="2:2" ht="12" customHeight="1" x14ac:dyDescent="0.25">
      <c r="B55" s="44">
        <v>42614</v>
      </c>
    </row>
    <row r="56" spans="2:2" ht="12" customHeight="1" x14ac:dyDescent="0.25">
      <c r="B56" s="44">
        <v>42644</v>
      </c>
    </row>
    <row r="57" spans="2:2" ht="12" customHeight="1" x14ac:dyDescent="0.25">
      <c r="B57" s="44">
        <v>42675</v>
      </c>
    </row>
    <row r="58" spans="2:2" ht="12" customHeight="1" x14ac:dyDescent="0.25">
      <c r="B58" s="44">
        <v>42705</v>
      </c>
    </row>
    <row r="59" spans="2:2" ht="12" customHeight="1" x14ac:dyDescent="0.25">
      <c r="B59" s="44">
        <v>42736</v>
      </c>
    </row>
    <row r="60" spans="2:2" ht="12" customHeight="1" x14ac:dyDescent="0.25">
      <c r="B60" s="44">
        <v>42767</v>
      </c>
    </row>
    <row r="61" spans="2:2" ht="12" customHeight="1" x14ac:dyDescent="0.25">
      <c r="B61" s="44">
        <v>42795</v>
      </c>
    </row>
    <row r="62" spans="2:2" ht="12" customHeight="1" x14ac:dyDescent="0.25">
      <c r="B62" s="44">
        <v>42826</v>
      </c>
    </row>
    <row r="63" spans="2:2" ht="12" customHeight="1" x14ac:dyDescent="0.25">
      <c r="B63" s="44">
        <v>42856</v>
      </c>
    </row>
    <row r="64" spans="2:2" ht="12" customHeight="1" x14ac:dyDescent="0.25">
      <c r="B64" s="44">
        <v>42887</v>
      </c>
    </row>
    <row r="65" spans="2:2" ht="12" customHeight="1" x14ac:dyDescent="0.25">
      <c r="B65" s="44">
        <v>42917</v>
      </c>
    </row>
    <row r="66" spans="2:2" ht="12" customHeight="1" x14ac:dyDescent="0.25">
      <c r="B66" s="44">
        <v>42948</v>
      </c>
    </row>
    <row r="67" spans="2:2" ht="12" customHeight="1" x14ac:dyDescent="0.25">
      <c r="B67" s="44">
        <v>42979</v>
      </c>
    </row>
    <row r="68" spans="2:2" ht="12" customHeight="1" x14ac:dyDescent="0.25">
      <c r="B68" s="44">
        <v>43009</v>
      </c>
    </row>
    <row r="69" spans="2:2" ht="12" customHeight="1" x14ac:dyDescent="0.25">
      <c r="B69" s="44">
        <v>43040</v>
      </c>
    </row>
    <row r="70" spans="2:2" ht="12" customHeight="1" x14ac:dyDescent="0.25">
      <c r="B70" s="44">
        <v>43070</v>
      </c>
    </row>
    <row r="71" spans="2:2" ht="12" customHeight="1" x14ac:dyDescent="0.25">
      <c r="B71" s="44">
        <v>43101</v>
      </c>
    </row>
    <row r="72" spans="2:2" ht="12" customHeight="1" x14ac:dyDescent="0.25">
      <c r="B72" s="44">
        <v>43132</v>
      </c>
    </row>
    <row r="73" spans="2:2" ht="12" customHeight="1" x14ac:dyDescent="0.25">
      <c r="B73" s="44">
        <v>43160</v>
      </c>
    </row>
    <row r="74" spans="2:2" ht="12" customHeight="1" x14ac:dyDescent="0.25">
      <c r="B74" s="44">
        <v>43191</v>
      </c>
    </row>
    <row r="75" spans="2:2" ht="12" customHeight="1" x14ac:dyDescent="0.25">
      <c r="B75" s="44">
        <v>43221</v>
      </c>
    </row>
    <row r="76" spans="2:2" ht="12" customHeight="1" x14ac:dyDescent="0.25">
      <c r="B76" s="44">
        <v>43252</v>
      </c>
    </row>
    <row r="77" spans="2:2" ht="12" customHeight="1" x14ac:dyDescent="0.25">
      <c r="B77" s="44">
        <v>43282</v>
      </c>
    </row>
    <row r="78" spans="2:2" ht="12" customHeight="1" x14ac:dyDescent="0.25">
      <c r="B78" s="44">
        <v>43313</v>
      </c>
    </row>
    <row r="79" spans="2:2" ht="12" customHeight="1" x14ac:dyDescent="0.25">
      <c r="B79" s="44">
        <v>43344</v>
      </c>
    </row>
    <row r="80" spans="2:2" ht="12" customHeight="1" x14ac:dyDescent="0.25">
      <c r="B80" s="44">
        <v>43374</v>
      </c>
    </row>
    <row r="81" spans="2:2" ht="12" customHeight="1" x14ac:dyDescent="0.25">
      <c r="B81" s="44">
        <v>43405</v>
      </c>
    </row>
    <row r="82" spans="2:2" ht="12" customHeight="1" x14ac:dyDescent="0.25">
      <c r="B82" s="44">
        <v>43435</v>
      </c>
    </row>
    <row r="83" spans="2:2" ht="12" customHeight="1" x14ac:dyDescent="0.25">
      <c r="B83" s="44">
        <v>43466</v>
      </c>
    </row>
    <row r="84" spans="2:2" ht="12" customHeight="1" x14ac:dyDescent="0.25">
      <c r="B84" s="44">
        <v>43497</v>
      </c>
    </row>
    <row r="85" spans="2:2" ht="12" customHeight="1" x14ac:dyDescent="0.25">
      <c r="B85" s="44">
        <v>43525</v>
      </c>
    </row>
    <row r="86" spans="2:2" ht="12" customHeight="1" x14ac:dyDescent="0.25">
      <c r="B86" s="44">
        <v>43556</v>
      </c>
    </row>
    <row r="87" spans="2:2" ht="12" customHeight="1" x14ac:dyDescent="0.25">
      <c r="B87" s="44">
        <v>43586</v>
      </c>
    </row>
    <row r="88" spans="2:2" ht="12" customHeight="1" x14ac:dyDescent="0.25">
      <c r="B88" s="44">
        <v>43617</v>
      </c>
    </row>
    <row r="89" spans="2:2" ht="12" customHeight="1" x14ac:dyDescent="0.25">
      <c r="B89" s="44">
        <v>43647</v>
      </c>
    </row>
    <row r="90" spans="2:2" ht="12" customHeight="1" x14ac:dyDescent="0.25">
      <c r="B90" s="44">
        <v>43678</v>
      </c>
    </row>
    <row r="91" spans="2:2" ht="12" customHeight="1" x14ac:dyDescent="0.25">
      <c r="B91" s="44">
        <v>43709</v>
      </c>
    </row>
    <row r="92" spans="2:2" ht="12" customHeight="1" x14ac:dyDescent="0.25">
      <c r="B92" s="44">
        <v>43739</v>
      </c>
    </row>
    <row r="93" spans="2:2" ht="12" customHeight="1" x14ac:dyDescent="0.25">
      <c r="B93" s="44">
        <v>43770</v>
      </c>
    </row>
    <row r="94" spans="2:2" ht="12" customHeight="1" x14ac:dyDescent="0.25">
      <c r="B94" s="44">
        <v>43800</v>
      </c>
    </row>
    <row r="95" spans="2:2" ht="12" customHeight="1" x14ac:dyDescent="0.25">
      <c r="B95" s="44">
        <v>43831</v>
      </c>
    </row>
    <row r="96" spans="2:2" ht="12" customHeight="1" x14ac:dyDescent="0.25">
      <c r="B96" s="44">
        <v>43862</v>
      </c>
    </row>
    <row r="97" spans="2:2" ht="12" customHeight="1" x14ac:dyDescent="0.25">
      <c r="B97" s="44">
        <v>43891</v>
      </c>
    </row>
    <row r="98" spans="2:2" ht="12" customHeight="1" x14ac:dyDescent="0.25">
      <c r="B98" s="44">
        <v>43922</v>
      </c>
    </row>
    <row r="99" spans="2:2" ht="12" customHeight="1" x14ac:dyDescent="0.25">
      <c r="B99" s="44">
        <v>43952</v>
      </c>
    </row>
    <row r="100" spans="2:2" ht="12" customHeight="1" x14ac:dyDescent="0.25">
      <c r="B100" s="44">
        <v>43983</v>
      </c>
    </row>
    <row r="101" spans="2:2" ht="12" customHeight="1" x14ac:dyDescent="0.25">
      <c r="B101" s="44">
        <v>44013</v>
      </c>
    </row>
    <row r="102" spans="2:2" ht="12" customHeight="1" x14ac:dyDescent="0.25">
      <c r="B102" s="44">
        <v>44044</v>
      </c>
    </row>
    <row r="103" spans="2:2" ht="12" customHeight="1" x14ac:dyDescent="0.25">
      <c r="B103" s="44">
        <v>44075</v>
      </c>
    </row>
    <row r="104" spans="2:2" ht="12" customHeight="1" x14ac:dyDescent="0.25">
      <c r="B104" s="44">
        <v>44105</v>
      </c>
    </row>
    <row r="105" spans="2:2" ht="12" customHeight="1" x14ac:dyDescent="0.25">
      <c r="B105" s="44">
        <v>44136</v>
      </c>
    </row>
    <row r="106" spans="2:2" ht="12" customHeight="1" x14ac:dyDescent="0.25">
      <c r="B106" s="44">
        <v>44166</v>
      </c>
    </row>
    <row r="107" spans="2:2" ht="12" customHeight="1" x14ac:dyDescent="0.25">
      <c r="B107" s="44">
        <v>44197</v>
      </c>
    </row>
    <row r="108" spans="2:2" ht="12" customHeight="1" x14ac:dyDescent="0.25">
      <c r="B108" s="44">
        <v>44228</v>
      </c>
    </row>
    <row r="109" spans="2:2" ht="12" customHeight="1" x14ac:dyDescent="0.25">
      <c r="B109" s="44">
        <v>44256</v>
      </c>
    </row>
    <row r="110" spans="2:2" ht="12" customHeight="1" x14ac:dyDescent="0.25">
      <c r="B110" s="44">
        <v>44287</v>
      </c>
    </row>
    <row r="111" spans="2:2" ht="12" customHeight="1" x14ac:dyDescent="0.25">
      <c r="B111" s="44">
        <v>44317</v>
      </c>
    </row>
    <row r="112" spans="2:2" ht="12" customHeight="1" x14ac:dyDescent="0.25">
      <c r="B112" s="44">
        <v>44348</v>
      </c>
    </row>
    <row r="113" spans="2:2" ht="12" customHeight="1" x14ac:dyDescent="0.25">
      <c r="B113" s="44">
        <v>44378</v>
      </c>
    </row>
    <row r="114" spans="2:2" ht="12" customHeight="1" x14ac:dyDescent="0.25">
      <c r="B114" s="44">
        <v>44409</v>
      </c>
    </row>
    <row r="115" spans="2:2" ht="12" customHeight="1" x14ac:dyDescent="0.25">
      <c r="B115" s="44">
        <v>44440</v>
      </c>
    </row>
    <row r="116" spans="2:2" ht="12" customHeight="1" x14ac:dyDescent="0.25">
      <c r="B116" s="44">
        <v>44470</v>
      </c>
    </row>
    <row r="117" spans="2:2" ht="12" customHeight="1" x14ac:dyDescent="0.25">
      <c r="B117" s="44">
        <v>44501</v>
      </c>
    </row>
    <row r="118" spans="2:2" ht="12" customHeight="1" x14ac:dyDescent="0.25">
      <c r="B118" s="44">
        <v>44531</v>
      </c>
    </row>
    <row r="119" spans="2:2" ht="12" customHeight="1" x14ac:dyDescent="0.25">
      <c r="B119" s="44">
        <v>44562</v>
      </c>
    </row>
    <row r="120" spans="2:2" ht="12" customHeight="1" x14ac:dyDescent="0.25">
      <c r="B120" s="44">
        <v>44593</v>
      </c>
    </row>
    <row r="121" spans="2:2" ht="12" customHeight="1" x14ac:dyDescent="0.25">
      <c r="B121" s="44">
        <v>44621</v>
      </c>
    </row>
    <row r="122" spans="2:2" ht="12" customHeight="1" x14ac:dyDescent="0.25">
      <c r="B122" s="44">
        <v>44652</v>
      </c>
    </row>
    <row r="123" spans="2:2" ht="12" customHeight="1" x14ac:dyDescent="0.25">
      <c r="B123" s="44">
        <v>44682</v>
      </c>
    </row>
    <row r="124" spans="2:2" ht="12" customHeight="1" x14ac:dyDescent="0.25">
      <c r="B124" s="44">
        <v>44713</v>
      </c>
    </row>
    <row r="125" spans="2:2" ht="12" customHeight="1" x14ac:dyDescent="0.25">
      <c r="B125" s="44">
        <v>44743</v>
      </c>
    </row>
    <row r="126" spans="2:2" ht="12" customHeight="1" x14ac:dyDescent="0.25">
      <c r="B126" s="44">
        <v>44774</v>
      </c>
    </row>
    <row r="127" spans="2:2" ht="12" customHeight="1" x14ac:dyDescent="0.25">
      <c r="B127" s="44">
        <v>44805</v>
      </c>
    </row>
    <row r="128" spans="2:2" ht="12" customHeight="1" x14ac:dyDescent="0.25">
      <c r="B128" s="44">
        <v>44835</v>
      </c>
    </row>
    <row r="129" spans="2:2" ht="12" customHeight="1" x14ac:dyDescent="0.25">
      <c r="B129" s="44">
        <v>44866</v>
      </c>
    </row>
    <row r="130" spans="2:2" ht="12" customHeight="1" x14ac:dyDescent="0.25">
      <c r="B130" s="44">
        <v>44896</v>
      </c>
    </row>
    <row r="131" spans="2:2" ht="12" customHeight="1" x14ac:dyDescent="0.25">
      <c r="B131" s="44">
        <v>44927</v>
      </c>
    </row>
    <row r="132" spans="2:2" ht="12" customHeight="1" x14ac:dyDescent="0.25">
      <c r="B132" s="44">
        <v>44958</v>
      </c>
    </row>
    <row r="133" spans="2:2" ht="12" customHeight="1" x14ac:dyDescent="0.25">
      <c r="B133" s="44">
        <v>44986</v>
      </c>
    </row>
    <row r="134" spans="2:2" ht="12" customHeight="1" x14ac:dyDescent="0.25">
      <c r="B134" s="44">
        <v>45017</v>
      </c>
    </row>
    <row r="135" spans="2:2" ht="12" customHeight="1" x14ac:dyDescent="0.25">
      <c r="B135" s="44">
        <v>45047</v>
      </c>
    </row>
    <row r="136" spans="2:2" ht="12" customHeight="1" x14ac:dyDescent="0.25">
      <c r="B136" s="44">
        <v>45078</v>
      </c>
    </row>
    <row r="137" spans="2:2" ht="12" customHeight="1" x14ac:dyDescent="0.25">
      <c r="B137" s="44">
        <v>45108</v>
      </c>
    </row>
    <row r="138" spans="2:2" ht="12" customHeight="1" x14ac:dyDescent="0.25">
      <c r="B138" s="44">
        <v>45139</v>
      </c>
    </row>
    <row r="139" spans="2:2" ht="12" customHeight="1" x14ac:dyDescent="0.25">
      <c r="B139" s="44">
        <v>45170</v>
      </c>
    </row>
    <row r="140" spans="2:2" ht="12" customHeight="1" x14ac:dyDescent="0.25">
      <c r="B140" s="44">
        <v>45200</v>
      </c>
    </row>
    <row r="141" spans="2:2" ht="12" customHeight="1" x14ac:dyDescent="0.25">
      <c r="B141" s="44">
        <v>45231</v>
      </c>
    </row>
    <row r="142" spans="2:2" ht="12" customHeight="1" x14ac:dyDescent="0.25">
      <c r="B142" s="44">
        <v>45261</v>
      </c>
    </row>
    <row r="143" spans="2:2" ht="12" customHeight="1" x14ac:dyDescent="0.25">
      <c r="B143" s="44">
        <v>45292</v>
      </c>
    </row>
    <row r="144" spans="2:2" ht="12" customHeight="1" x14ac:dyDescent="0.25">
      <c r="B144" s="44">
        <v>45323</v>
      </c>
    </row>
    <row r="145" spans="2:2" ht="12" customHeight="1" x14ac:dyDescent="0.25">
      <c r="B145" s="44">
        <v>45352</v>
      </c>
    </row>
    <row r="146" spans="2:2" ht="12" customHeight="1" x14ac:dyDescent="0.25">
      <c r="B146" s="44">
        <v>45383</v>
      </c>
    </row>
    <row r="147" spans="2:2" ht="12" customHeight="1" x14ac:dyDescent="0.25">
      <c r="B147" s="44">
        <v>45413</v>
      </c>
    </row>
    <row r="148" spans="2:2" ht="12" customHeight="1" x14ac:dyDescent="0.25">
      <c r="B148" s="44">
        <v>45444</v>
      </c>
    </row>
    <row r="149" spans="2:2" ht="12" customHeight="1" x14ac:dyDescent="0.25">
      <c r="B149" s="44">
        <v>45474</v>
      </c>
    </row>
    <row r="150" spans="2:2" ht="12" customHeight="1" x14ac:dyDescent="0.25">
      <c r="B150" s="44">
        <v>45505</v>
      </c>
    </row>
    <row r="151" spans="2:2" ht="12" customHeight="1" x14ac:dyDescent="0.25">
      <c r="B151" s="44">
        <v>45536</v>
      </c>
    </row>
    <row r="152" spans="2:2" ht="12" customHeight="1" x14ac:dyDescent="0.25">
      <c r="B152" s="44">
        <v>45566</v>
      </c>
    </row>
    <row r="153" spans="2:2" ht="12" customHeight="1" x14ac:dyDescent="0.25">
      <c r="B153" s="44">
        <v>45597</v>
      </c>
    </row>
    <row r="154" spans="2:2" ht="12" customHeight="1" x14ac:dyDescent="0.25">
      <c r="B154" s="44">
        <v>45627</v>
      </c>
    </row>
    <row r="155" spans="2:2" ht="12" customHeight="1" x14ac:dyDescent="0.25">
      <c r="B155" s="44">
        <v>45658</v>
      </c>
    </row>
    <row r="156" spans="2:2" ht="12" customHeight="1" x14ac:dyDescent="0.25">
      <c r="B156" s="44">
        <v>45689</v>
      </c>
    </row>
    <row r="157" spans="2:2" ht="12" customHeight="1" x14ac:dyDescent="0.25">
      <c r="B157" s="44">
        <v>45717</v>
      </c>
    </row>
    <row r="158" spans="2:2" ht="12" customHeight="1" x14ac:dyDescent="0.25">
      <c r="B158" s="44">
        <v>45748</v>
      </c>
    </row>
    <row r="159" spans="2:2" ht="12" customHeight="1" x14ac:dyDescent="0.25">
      <c r="B159" s="44">
        <v>45778</v>
      </c>
    </row>
    <row r="160" spans="2:2" ht="12" customHeight="1" x14ac:dyDescent="0.25">
      <c r="B160" s="44">
        <v>45809</v>
      </c>
    </row>
    <row r="161" spans="2:2" ht="12" customHeight="1" x14ac:dyDescent="0.25">
      <c r="B161" s="44">
        <v>45839</v>
      </c>
    </row>
    <row r="162" spans="2:2" ht="12" customHeight="1" x14ac:dyDescent="0.25">
      <c r="B162" s="44">
        <v>45870</v>
      </c>
    </row>
    <row r="163" spans="2:2" ht="12" customHeight="1" x14ac:dyDescent="0.25">
      <c r="B163" s="44">
        <v>45901</v>
      </c>
    </row>
    <row r="164" spans="2:2" ht="12" customHeight="1" x14ac:dyDescent="0.25">
      <c r="B164" s="44">
        <v>45931</v>
      </c>
    </row>
    <row r="165" spans="2:2" ht="12" customHeight="1" x14ac:dyDescent="0.25">
      <c r="B165" s="44">
        <v>45962</v>
      </c>
    </row>
    <row r="166" spans="2:2" ht="12" customHeight="1" x14ac:dyDescent="0.25">
      <c r="B166" s="44">
        <v>45992</v>
      </c>
    </row>
    <row r="167" spans="2:2" ht="12" customHeight="1" x14ac:dyDescent="0.25">
      <c r="B167" s="44">
        <v>46023</v>
      </c>
    </row>
    <row r="168" spans="2:2" ht="12" customHeight="1" x14ac:dyDescent="0.25">
      <c r="B168" s="44">
        <v>46054</v>
      </c>
    </row>
    <row r="169" spans="2:2" ht="12" customHeight="1" x14ac:dyDescent="0.25">
      <c r="B169" s="44">
        <v>46082</v>
      </c>
    </row>
    <row r="170" spans="2:2" ht="12" customHeight="1" x14ac:dyDescent="0.25">
      <c r="B170" s="44">
        <v>46113</v>
      </c>
    </row>
    <row r="171" spans="2:2" ht="12" customHeight="1" x14ac:dyDescent="0.25">
      <c r="B171" s="44">
        <v>46143</v>
      </c>
    </row>
    <row r="172" spans="2:2" ht="12" customHeight="1" x14ac:dyDescent="0.25">
      <c r="B172" s="44">
        <v>46174</v>
      </c>
    </row>
    <row r="173" spans="2:2" ht="12" customHeight="1" x14ac:dyDescent="0.25">
      <c r="B173" s="44">
        <v>46204</v>
      </c>
    </row>
    <row r="174" spans="2:2" ht="12" customHeight="1" x14ac:dyDescent="0.25">
      <c r="B174" s="44">
        <v>46235</v>
      </c>
    </row>
    <row r="175" spans="2:2" ht="12" customHeight="1" x14ac:dyDescent="0.25">
      <c r="B175" s="44">
        <v>46266</v>
      </c>
    </row>
    <row r="176" spans="2:2" ht="12" customHeight="1" x14ac:dyDescent="0.25">
      <c r="B176" s="44">
        <v>46296</v>
      </c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231"/>
  <sheetViews>
    <sheetView workbookViewId="0">
      <pane ySplit="1" topLeftCell="A201" activePane="bottomLeft" state="frozen"/>
      <selection activeCell="I1" sqref="I1"/>
      <selection pane="bottomLeft" activeCell="E231" sqref="E231"/>
    </sheetView>
  </sheetViews>
  <sheetFormatPr defaultRowHeight="15" x14ac:dyDescent="0.25"/>
  <cols>
    <col min="1" max="1" width="46.42578125" style="115" customWidth="1"/>
    <col min="2" max="16384" width="9.140625" style="115"/>
  </cols>
  <sheetData>
    <row r="1" spans="1:50" x14ac:dyDescent="0.25">
      <c r="A1" s="153"/>
      <c r="B1" s="154">
        <v>40969</v>
      </c>
      <c r="C1" s="154">
        <v>41000</v>
      </c>
      <c r="D1" s="154">
        <v>41030</v>
      </c>
      <c r="E1" s="154">
        <v>41061</v>
      </c>
      <c r="F1" s="154">
        <v>41091</v>
      </c>
      <c r="G1" s="154">
        <v>41122</v>
      </c>
      <c r="H1" s="154">
        <v>41153</v>
      </c>
      <c r="I1" s="154">
        <v>41183</v>
      </c>
      <c r="J1" s="154">
        <v>41214</v>
      </c>
      <c r="K1" s="154">
        <v>41244</v>
      </c>
      <c r="L1" s="154">
        <v>41275</v>
      </c>
      <c r="M1" s="154">
        <v>41306</v>
      </c>
      <c r="N1" s="154">
        <v>41334</v>
      </c>
      <c r="O1" s="154">
        <v>41365</v>
      </c>
      <c r="P1" s="154">
        <v>41395</v>
      </c>
      <c r="Q1" s="154">
        <v>41426</v>
      </c>
      <c r="R1" s="154">
        <v>41456</v>
      </c>
      <c r="S1" s="154">
        <v>41487</v>
      </c>
      <c r="T1" s="154">
        <v>41518</v>
      </c>
      <c r="U1" s="154">
        <v>41548</v>
      </c>
      <c r="V1" s="154">
        <v>41579</v>
      </c>
      <c r="W1" s="152">
        <v>41609</v>
      </c>
      <c r="X1" s="152">
        <v>41640</v>
      </c>
      <c r="Y1" s="152">
        <v>41671</v>
      </c>
      <c r="Z1" s="152">
        <v>41699</v>
      </c>
      <c r="AA1" s="152">
        <v>41730</v>
      </c>
      <c r="AB1" s="152">
        <v>41760</v>
      </c>
      <c r="AC1" s="152">
        <v>41791</v>
      </c>
      <c r="AD1" s="152">
        <v>41821</v>
      </c>
      <c r="AE1" s="152">
        <v>41852</v>
      </c>
      <c r="AF1" s="152">
        <v>41883</v>
      </c>
      <c r="AG1" s="152">
        <v>41913</v>
      </c>
      <c r="AH1" s="152">
        <v>41944</v>
      </c>
      <c r="AI1" s="152">
        <v>41974</v>
      </c>
      <c r="AJ1" s="152">
        <v>42005</v>
      </c>
      <c r="AK1" s="152">
        <v>42036</v>
      </c>
      <c r="AL1" s="152">
        <v>42064</v>
      </c>
      <c r="AM1" s="152">
        <v>42095</v>
      </c>
      <c r="AN1" s="152">
        <v>42125</v>
      </c>
      <c r="AO1" s="152">
        <v>42156</v>
      </c>
      <c r="AP1" s="152">
        <v>42186</v>
      </c>
      <c r="AQ1" s="152">
        <v>42217</v>
      </c>
      <c r="AR1" s="152">
        <v>42248</v>
      </c>
      <c r="AS1" s="152">
        <v>42278</v>
      </c>
      <c r="AT1" s="152">
        <v>42309</v>
      </c>
      <c r="AU1" s="152">
        <v>42339</v>
      </c>
      <c r="AV1" s="152">
        <v>42370</v>
      </c>
      <c r="AW1" s="152">
        <v>42401</v>
      </c>
      <c r="AX1" s="152">
        <v>42430</v>
      </c>
    </row>
    <row r="2" spans="1:50" x14ac:dyDescent="0.25">
      <c r="A2" s="224" t="s">
        <v>214</v>
      </c>
      <c r="B2" s="164">
        <v>0</v>
      </c>
      <c r="C2" s="225">
        <v>1</v>
      </c>
      <c r="D2" s="225">
        <v>1</v>
      </c>
      <c r="E2" s="225">
        <v>2</v>
      </c>
      <c r="F2" s="225">
        <v>3</v>
      </c>
      <c r="G2" s="225">
        <v>3</v>
      </c>
      <c r="H2" s="225">
        <v>4</v>
      </c>
      <c r="I2" s="225">
        <v>6</v>
      </c>
      <c r="J2" s="225">
        <v>7</v>
      </c>
      <c r="K2" s="225">
        <v>8</v>
      </c>
      <c r="L2" s="225">
        <v>8</v>
      </c>
      <c r="M2" s="225">
        <v>9</v>
      </c>
      <c r="N2" s="225">
        <v>9</v>
      </c>
      <c r="O2" s="225">
        <v>9</v>
      </c>
      <c r="P2" s="225">
        <v>9</v>
      </c>
      <c r="Q2" s="225">
        <v>9</v>
      </c>
      <c r="R2" s="225">
        <v>10</v>
      </c>
      <c r="S2" s="225">
        <v>12</v>
      </c>
      <c r="T2" s="225">
        <v>13</v>
      </c>
      <c r="U2" s="225">
        <v>13</v>
      </c>
      <c r="V2" s="225">
        <v>13</v>
      </c>
      <c r="W2" s="225">
        <v>13</v>
      </c>
      <c r="X2" s="225">
        <v>13</v>
      </c>
      <c r="Y2" s="225">
        <v>13</v>
      </c>
      <c r="Z2" s="225">
        <v>15</v>
      </c>
      <c r="AA2" s="225">
        <v>15</v>
      </c>
      <c r="AB2" s="225">
        <v>15</v>
      </c>
      <c r="AC2" s="225">
        <v>15</v>
      </c>
      <c r="AD2" s="225">
        <v>16</v>
      </c>
      <c r="AE2" s="225">
        <v>16</v>
      </c>
      <c r="AF2" s="225">
        <v>16</v>
      </c>
      <c r="AG2" s="225">
        <v>16</v>
      </c>
      <c r="AH2" s="225">
        <v>16</v>
      </c>
      <c r="AI2" s="225">
        <v>16</v>
      </c>
      <c r="AJ2" s="225">
        <v>16</v>
      </c>
      <c r="AK2" s="225">
        <v>16</v>
      </c>
      <c r="AL2" s="225">
        <v>17</v>
      </c>
      <c r="AM2" s="225">
        <v>17</v>
      </c>
      <c r="AN2" s="225">
        <v>17</v>
      </c>
      <c r="AO2" s="225">
        <v>17</v>
      </c>
      <c r="AP2" s="225">
        <v>17</v>
      </c>
      <c r="AQ2" s="225">
        <v>17</v>
      </c>
      <c r="AR2" s="225">
        <v>17</v>
      </c>
      <c r="AS2" s="225">
        <v>17</v>
      </c>
      <c r="AT2" s="225">
        <v>17</v>
      </c>
      <c r="AU2" s="225">
        <v>17</v>
      </c>
      <c r="AV2" s="225">
        <v>17</v>
      </c>
      <c r="AW2" s="225">
        <v>17</v>
      </c>
      <c r="AX2" s="225">
        <v>17</v>
      </c>
    </row>
    <row r="3" spans="1:50" x14ac:dyDescent="0.25">
      <c r="A3" s="224" t="s">
        <v>215</v>
      </c>
      <c r="B3" s="165">
        <v>0</v>
      </c>
      <c r="C3" s="225">
        <v>0</v>
      </c>
      <c r="D3" s="225">
        <v>0</v>
      </c>
      <c r="E3" s="225">
        <v>0</v>
      </c>
      <c r="F3" s="225">
        <v>0</v>
      </c>
      <c r="G3" s="225">
        <v>0</v>
      </c>
      <c r="H3" s="225">
        <v>0</v>
      </c>
      <c r="I3" s="225">
        <v>0</v>
      </c>
      <c r="J3" s="225">
        <v>1</v>
      </c>
      <c r="K3" s="225">
        <v>1</v>
      </c>
      <c r="L3" s="225">
        <v>1</v>
      </c>
      <c r="M3" s="225">
        <v>1</v>
      </c>
      <c r="N3" s="225">
        <v>1</v>
      </c>
      <c r="O3" s="225">
        <v>1</v>
      </c>
      <c r="P3" s="225">
        <v>1</v>
      </c>
      <c r="Q3" s="225">
        <v>1</v>
      </c>
      <c r="R3" s="225">
        <v>1</v>
      </c>
      <c r="S3" s="225">
        <v>1</v>
      </c>
      <c r="T3" s="225">
        <v>1</v>
      </c>
      <c r="U3" s="225">
        <v>1</v>
      </c>
      <c r="V3" s="225">
        <v>1</v>
      </c>
      <c r="W3" s="225">
        <v>1</v>
      </c>
      <c r="X3" s="225">
        <v>1</v>
      </c>
      <c r="Y3" s="225">
        <v>1</v>
      </c>
      <c r="Z3" s="225">
        <v>1</v>
      </c>
      <c r="AA3" s="225">
        <v>1</v>
      </c>
      <c r="AB3" s="225">
        <v>1</v>
      </c>
      <c r="AC3" s="225">
        <v>1</v>
      </c>
      <c r="AD3" s="225">
        <v>1</v>
      </c>
      <c r="AE3" s="225">
        <v>1</v>
      </c>
      <c r="AF3" s="225">
        <v>1</v>
      </c>
      <c r="AG3" s="225">
        <v>1</v>
      </c>
      <c r="AH3" s="225">
        <v>1</v>
      </c>
      <c r="AI3" s="225">
        <v>1</v>
      </c>
      <c r="AJ3" s="225">
        <v>1</v>
      </c>
      <c r="AK3" s="225">
        <v>1</v>
      </c>
      <c r="AL3" s="225">
        <v>1</v>
      </c>
      <c r="AM3" s="225">
        <v>1</v>
      </c>
      <c r="AN3" s="225">
        <v>1</v>
      </c>
      <c r="AO3" s="225">
        <v>1</v>
      </c>
      <c r="AP3" s="225">
        <v>1</v>
      </c>
      <c r="AQ3" s="225">
        <v>1</v>
      </c>
      <c r="AR3" s="225">
        <v>1</v>
      </c>
      <c r="AS3" s="225">
        <v>1</v>
      </c>
      <c r="AT3" s="225">
        <v>1</v>
      </c>
      <c r="AU3" s="225">
        <v>1</v>
      </c>
      <c r="AV3" s="225">
        <v>1</v>
      </c>
      <c r="AW3" s="225">
        <v>1</v>
      </c>
      <c r="AX3" s="225">
        <v>1</v>
      </c>
    </row>
    <row r="4" spans="1:50" x14ac:dyDescent="0.25">
      <c r="A4" s="224" t="s">
        <v>216</v>
      </c>
      <c r="B4" s="164">
        <v>0</v>
      </c>
      <c r="C4" s="225">
        <v>1</v>
      </c>
      <c r="D4" s="225">
        <v>7</v>
      </c>
      <c r="E4" s="225">
        <v>14</v>
      </c>
      <c r="F4" s="225">
        <v>25</v>
      </c>
      <c r="G4" s="225">
        <v>29</v>
      </c>
      <c r="H4" s="225">
        <v>35</v>
      </c>
      <c r="I4" s="225">
        <v>38</v>
      </c>
      <c r="J4" s="225">
        <v>42</v>
      </c>
      <c r="K4" s="225">
        <v>45</v>
      </c>
      <c r="L4" s="225">
        <v>49</v>
      </c>
      <c r="M4" s="225">
        <v>51</v>
      </c>
      <c r="N4" s="225">
        <v>54</v>
      </c>
      <c r="O4" s="225">
        <v>57</v>
      </c>
      <c r="P4" s="225">
        <v>60</v>
      </c>
      <c r="Q4" s="225">
        <v>62</v>
      </c>
      <c r="R4" s="225">
        <v>66</v>
      </c>
      <c r="S4" s="225">
        <v>70</v>
      </c>
      <c r="T4" s="225">
        <v>73</v>
      </c>
      <c r="U4" s="225">
        <v>79</v>
      </c>
      <c r="V4" s="225">
        <v>83</v>
      </c>
      <c r="W4" s="225">
        <v>87</v>
      </c>
      <c r="X4" s="225">
        <v>90</v>
      </c>
      <c r="Y4" s="225">
        <v>98</v>
      </c>
      <c r="Z4" s="225">
        <v>108</v>
      </c>
      <c r="AA4" s="225">
        <v>116</v>
      </c>
      <c r="AB4" s="225">
        <v>122</v>
      </c>
      <c r="AC4" s="225">
        <v>127</v>
      </c>
      <c r="AD4" s="225">
        <v>134</v>
      </c>
      <c r="AE4" s="225">
        <v>137</v>
      </c>
      <c r="AF4" s="225">
        <v>143</v>
      </c>
      <c r="AG4" s="225">
        <v>145</v>
      </c>
      <c r="AH4" s="225">
        <v>151</v>
      </c>
      <c r="AI4" s="225">
        <v>154</v>
      </c>
      <c r="AJ4" s="225">
        <v>157</v>
      </c>
      <c r="AK4" s="225">
        <v>161</v>
      </c>
      <c r="AL4" s="225">
        <v>168</v>
      </c>
      <c r="AM4" s="225">
        <v>174</v>
      </c>
      <c r="AN4" s="225">
        <v>181</v>
      </c>
      <c r="AO4" s="225">
        <v>185</v>
      </c>
      <c r="AP4" s="225">
        <v>195</v>
      </c>
      <c r="AQ4" s="225">
        <v>203</v>
      </c>
      <c r="AR4" s="225">
        <v>207</v>
      </c>
      <c r="AS4" s="225">
        <v>210</v>
      </c>
      <c r="AT4" s="225">
        <v>215</v>
      </c>
      <c r="AU4" s="225">
        <v>220</v>
      </c>
      <c r="AV4" s="225">
        <v>224</v>
      </c>
      <c r="AW4" s="225">
        <v>226</v>
      </c>
      <c r="AX4" s="225">
        <v>227</v>
      </c>
    </row>
    <row r="5" spans="1:50" x14ac:dyDescent="0.25">
      <c r="A5" s="224" t="s">
        <v>217</v>
      </c>
      <c r="B5" s="165">
        <v>0</v>
      </c>
      <c r="C5" s="225">
        <v>4</v>
      </c>
      <c r="D5" s="225">
        <v>5</v>
      </c>
      <c r="E5" s="225">
        <v>9</v>
      </c>
      <c r="F5" s="225">
        <v>13</v>
      </c>
      <c r="G5" s="225">
        <v>20</v>
      </c>
      <c r="H5" s="225">
        <v>22</v>
      </c>
      <c r="I5" s="225">
        <v>26</v>
      </c>
      <c r="J5" s="225">
        <v>28</v>
      </c>
      <c r="K5" s="225">
        <v>32</v>
      </c>
      <c r="L5" s="225">
        <v>35</v>
      </c>
      <c r="M5" s="225">
        <v>39</v>
      </c>
      <c r="N5" s="225">
        <v>47</v>
      </c>
      <c r="O5" s="225">
        <v>49</v>
      </c>
      <c r="P5" s="225">
        <v>50</v>
      </c>
      <c r="Q5" s="225">
        <v>54</v>
      </c>
      <c r="R5" s="225">
        <v>57</v>
      </c>
      <c r="S5" s="225">
        <v>60</v>
      </c>
      <c r="T5" s="225">
        <v>66</v>
      </c>
      <c r="U5" s="225">
        <v>73</v>
      </c>
      <c r="V5" s="225">
        <v>73</v>
      </c>
      <c r="W5" s="225">
        <v>74</v>
      </c>
      <c r="X5" s="225">
        <v>80</v>
      </c>
      <c r="Y5" s="225">
        <v>81</v>
      </c>
      <c r="Z5" s="225">
        <v>90</v>
      </c>
      <c r="AA5" s="225">
        <v>90</v>
      </c>
      <c r="AB5" s="225">
        <v>93</v>
      </c>
      <c r="AC5" s="225">
        <v>97</v>
      </c>
      <c r="AD5" s="225">
        <v>99</v>
      </c>
      <c r="AE5" s="225">
        <v>106</v>
      </c>
      <c r="AF5" s="225">
        <v>114</v>
      </c>
      <c r="AG5" s="225">
        <v>114</v>
      </c>
      <c r="AH5" s="225">
        <v>116</v>
      </c>
      <c r="AI5" s="225">
        <v>118</v>
      </c>
      <c r="AJ5" s="225">
        <v>118</v>
      </c>
      <c r="AK5" s="225">
        <v>121</v>
      </c>
      <c r="AL5" s="225">
        <v>124</v>
      </c>
      <c r="AM5" s="225">
        <v>128</v>
      </c>
      <c r="AN5" s="225">
        <v>130</v>
      </c>
      <c r="AO5" s="225">
        <v>131</v>
      </c>
      <c r="AP5" s="225">
        <v>134</v>
      </c>
      <c r="AQ5" s="225">
        <v>136</v>
      </c>
      <c r="AR5" s="225">
        <v>139</v>
      </c>
      <c r="AS5" s="225">
        <v>142</v>
      </c>
      <c r="AT5" s="225">
        <v>143</v>
      </c>
      <c r="AU5" s="225">
        <v>144</v>
      </c>
      <c r="AV5" s="225">
        <v>148</v>
      </c>
      <c r="AW5" s="225">
        <v>160</v>
      </c>
      <c r="AX5" s="225">
        <v>164</v>
      </c>
    </row>
    <row r="6" spans="1:50" x14ac:dyDescent="0.25">
      <c r="A6" s="224" t="s">
        <v>218</v>
      </c>
      <c r="B6" s="164">
        <v>0</v>
      </c>
      <c r="C6" s="225">
        <v>1</v>
      </c>
      <c r="D6" s="225">
        <v>2</v>
      </c>
      <c r="E6" s="225">
        <v>5</v>
      </c>
      <c r="F6" s="225">
        <v>9</v>
      </c>
      <c r="G6" s="225">
        <v>12</v>
      </c>
      <c r="H6" s="225">
        <v>15</v>
      </c>
      <c r="I6" s="225">
        <v>15</v>
      </c>
      <c r="J6" s="225">
        <v>18</v>
      </c>
      <c r="K6" s="225">
        <v>19</v>
      </c>
      <c r="L6" s="225">
        <v>20</v>
      </c>
      <c r="M6" s="225">
        <v>20</v>
      </c>
      <c r="N6" s="225">
        <v>23</v>
      </c>
      <c r="O6" s="225">
        <v>23</v>
      </c>
      <c r="P6" s="225">
        <v>25</v>
      </c>
      <c r="Q6" s="225">
        <v>29</v>
      </c>
      <c r="R6" s="225">
        <v>32</v>
      </c>
      <c r="S6" s="225">
        <v>36</v>
      </c>
      <c r="T6" s="225">
        <v>37</v>
      </c>
      <c r="U6" s="225">
        <v>38</v>
      </c>
      <c r="V6" s="225">
        <v>39</v>
      </c>
      <c r="W6" s="225">
        <v>41</v>
      </c>
      <c r="X6" s="225">
        <v>44</v>
      </c>
      <c r="Y6" s="225">
        <v>44</v>
      </c>
      <c r="Z6" s="225">
        <v>46</v>
      </c>
      <c r="AA6" s="225">
        <v>46</v>
      </c>
      <c r="AB6" s="225">
        <v>46</v>
      </c>
      <c r="AC6" s="225">
        <v>49</v>
      </c>
      <c r="AD6" s="225">
        <v>49</v>
      </c>
      <c r="AE6" s="225">
        <v>49</v>
      </c>
      <c r="AF6" s="225">
        <v>50</v>
      </c>
      <c r="AG6" s="225">
        <v>53</v>
      </c>
      <c r="AH6" s="225">
        <v>54</v>
      </c>
      <c r="AI6" s="225">
        <v>56</v>
      </c>
      <c r="AJ6" s="225">
        <v>57</v>
      </c>
      <c r="AK6" s="225">
        <v>57</v>
      </c>
      <c r="AL6" s="225">
        <v>58</v>
      </c>
      <c r="AM6" s="225">
        <v>58</v>
      </c>
      <c r="AN6" s="225">
        <v>58</v>
      </c>
      <c r="AO6" s="225">
        <v>59</v>
      </c>
      <c r="AP6" s="225">
        <v>64</v>
      </c>
      <c r="AQ6" s="225">
        <v>67</v>
      </c>
      <c r="AR6" s="225">
        <v>68</v>
      </c>
      <c r="AS6" s="225">
        <v>68</v>
      </c>
      <c r="AT6" s="225">
        <v>69</v>
      </c>
      <c r="AU6" s="225">
        <v>71</v>
      </c>
      <c r="AV6" s="225">
        <v>72</v>
      </c>
      <c r="AW6" s="225">
        <v>74</v>
      </c>
      <c r="AX6" s="225">
        <v>75</v>
      </c>
    </row>
    <row r="7" spans="1:50" x14ac:dyDescent="0.25">
      <c r="A7" s="224" t="s">
        <v>219</v>
      </c>
      <c r="B7" s="165">
        <v>0</v>
      </c>
      <c r="C7" s="225">
        <v>0</v>
      </c>
      <c r="D7" s="225">
        <v>1</v>
      </c>
      <c r="E7" s="225">
        <v>3</v>
      </c>
      <c r="F7" s="225">
        <v>3</v>
      </c>
      <c r="G7" s="225">
        <v>3</v>
      </c>
      <c r="H7" s="225">
        <v>4</v>
      </c>
      <c r="I7" s="225">
        <v>4</v>
      </c>
      <c r="J7" s="225">
        <v>4</v>
      </c>
      <c r="K7" s="225">
        <v>4</v>
      </c>
      <c r="L7" s="225">
        <v>6</v>
      </c>
      <c r="M7" s="225">
        <v>7</v>
      </c>
      <c r="N7" s="225">
        <v>7</v>
      </c>
      <c r="O7" s="225">
        <v>8</v>
      </c>
      <c r="P7" s="225">
        <v>9</v>
      </c>
      <c r="Q7" s="225">
        <v>9</v>
      </c>
      <c r="R7" s="225">
        <v>9</v>
      </c>
      <c r="S7" s="225">
        <v>10</v>
      </c>
      <c r="T7" s="225">
        <v>10</v>
      </c>
      <c r="U7" s="225">
        <v>11</v>
      </c>
      <c r="V7" s="225">
        <v>12</v>
      </c>
      <c r="W7" s="225">
        <v>12</v>
      </c>
      <c r="X7" s="225">
        <v>12</v>
      </c>
      <c r="Y7" s="225">
        <v>14</v>
      </c>
      <c r="Z7" s="225">
        <v>17</v>
      </c>
      <c r="AA7" s="225">
        <v>17</v>
      </c>
      <c r="AB7" s="225">
        <v>18</v>
      </c>
      <c r="AC7" s="225">
        <v>19</v>
      </c>
      <c r="AD7" s="225">
        <v>20</v>
      </c>
      <c r="AE7" s="225">
        <v>21</v>
      </c>
      <c r="AF7" s="225">
        <v>21</v>
      </c>
      <c r="AG7" s="225">
        <v>23</v>
      </c>
      <c r="AH7" s="225">
        <v>25</v>
      </c>
      <c r="AI7" s="225">
        <v>25</v>
      </c>
      <c r="AJ7" s="225">
        <v>25</v>
      </c>
      <c r="AK7" s="225">
        <v>26</v>
      </c>
      <c r="AL7" s="225">
        <v>26</v>
      </c>
      <c r="AM7" s="225">
        <v>28</v>
      </c>
      <c r="AN7" s="225">
        <v>29</v>
      </c>
      <c r="AO7" s="225">
        <v>31</v>
      </c>
      <c r="AP7" s="225">
        <v>31</v>
      </c>
      <c r="AQ7" s="225">
        <v>34</v>
      </c>
      <c r="AR7" s="225">
        <v>36</v>
      </c>
      <c r="AS7" s="225">
        <v>36</v>
      </c>
      <c r="AT7" s="225">
        <v>40</v>
      </c>
      <c r="AU7" s="225">
        <v>43</v>
      </c>
      <c r="AV7" s="225">
        <v>43</v>
      </c>
      <c r="AW7" s="225">
        <v>49</v>
      </c>
      <c r="AX7" s="225">
        <v>49</v>
      </c>
    </row>
    <row r="8" spans="1:50" x14ac:dyDescent="0.25">
      <c r="A8" s="224" t="s">
        <v>220</v>
      </c>
      <c r="B8" s="164">
        <v>0</v>
      </c>
      <c r="C8" s="225">
        <v>0</v>
      </c>
      <c r="D8" s="225">
        <v>1</v>
      </c>
      <c r="E8" s="225">
        <v>3</v>
      </c>
      <c r="F8" s="225">
        <v>3</v>
      </c>
      <c r="G8" s="225">
        <v>3</v>
      </c>
      <c r="H8" s="225">
        <v>3</v>
      </c>
      <c r="I8" s="225">
        <v>3</v>
      </c>
      <c r="J8" s="225">
        <v>6</v>
      </c>
      <c r="K8" s="225">
        <v>8</v>
      </c>
      <c r="L8" s="225">
        <v>10</v>
      </c>
      <c r="M8" s="225">
        <v>11</v>
      </c>
      <c r="N8" s="225">
        <v>11</v>
      </c>
      <c r="O8" s="225">
        <v>12</v>
      </c>
      <c r="P8" s="225">
        <v>17</v>
      </c>
      <c r="Q8" s="225">
        <v>17</v>
      </c>
      <c r="R8" s="225">
        <v>19</v>
      </c>
      <c r="S8" s="225">
        <v>19</v>
      </c>
      <c r="T8" s="225">
        <v>21</v>
      </c>
      <c r="U8" s="225">
        <v>21</v>
      </c>
      <c r="V8" s="225">
        <v>21</v>
      </c>
      <c r="W8" s="225">
        <v>21</v>
      </c>
      <c r="X8" s="225">
        <v>21</v>
      </c>
      <c r="Y8" s="225">
        <v>22</v>
      </c>
      <c r="Z8" s="225">
        <v>23</v>
      </c>
      <c r="AA8" s="225">
        <v>24</v>
      </c>
      <c r="AB8" s="225">
        <v>24</v>
      </c>
      <c r="AC8" s="225">
        <v>24</v>
      </c>
      <c r="AD8" s="225">
        <v>25</v>
      </c>
      <c r="AE8" s="225">
        <v>25</v>
      </c>
      <c r="AF8" s="225">
        <v>25</v>
      </c>
      <c r="AG8" s="225">
        <v>26</v>
      </c>
      <c r="AH8" s="225">
        <v>26</v>
      </c>
      <c r="AI8" s="225">
        <v>27</v>
      </c>
      <c r="AJ8" s="225">
        <v>27</v>
      </c>
      <c r="AK8" s="225">
        <v>27</v>
      </c>
      <c r="AL8" s="225">
        <v>35</v>
      </c>
      <c r="AM8" s="225">
        <v>35</v>
      </c>
      <c r="AN8" s="225">
        <v>36</v>
      </c>
      <c r="AO8" s="225">
        <v>36</v>
      </c>
      <c r="AP8" s="225">
        <v>37</v>
      </c>
      <c r="AQ8" s="225">
        <v>38</v>
      </c>
      <c r="AR8" s="225">
        <v>38</v>
      </c>
      <c r="AS8" s="225">
        <v>40</v>
      </c>
      <c r="AT8" s="225">
        <v>44</v>
      </c>
      <c r="AU8" s="225">
        <v>44</v>
      </c>
      <c r="AV8" s="225">
        <v>46</v>
      </c>
      <c r="AW8" s="225">
        <v>47</v>
      </c>
      <c r="AX8" s="225">
        <v>47</v>
      </c>
    </row>
    <row r="9" spans="1:50" x14ac:dyDescent="0.25">
      <c r="A9" s="224" t="s">
        <v>221</v>
      </c>
      <c r="B9" s="165">
        <v>0</v>
      </c>
      <c r="C9" s="225">
        <v>1</v>
      </c>
      <c r="D9" s="225">
        <v>2</v>
      </c>
      <c r="E9" s="225">
        <v>2</v>
      </c>
      <c r="F9" s="225">
        <v>2</v>
      </c>
      <c r="G9" s="225">
        <v>3</v>
      </c>
      <c r="H9" s="225">
        <v>3</v>
      </c>
      <c r="I9" s="225">
        <v>4</v>
      </c>
      <c r="J9" s="225">
        <v>5</v>
      </c>
      <c r="K9" s="225">
        <v>5</v>
      </c>
      <c r="L9" s="225">
        <v>5</v>
      </c>
      <c r="M9" s="225">
        <v>5</v>
      </c>
      <c r="N9" s="225">
        <v>5</v>
      </c>
      <c r="O9" s="225">
        <v>6</v>
      </c>
      <c r="P9" s="225">
        <v>6</v>
      </c>
      <c r="Q9" s="225">
        <v>6</v>
      </c>
      <c r="R9" s="225">
        <v>6</v>
      </c>
      <c r="S9" s="225">
        <v>7</v>
      </c>
      <c r="T9" s="225">
        <v>7</v>
      </c>
      <c r="U9" s="225">
        <v>7</v>
      </c>
      <c r="V9" s="225">
        <v>7</v>
      </c>
      <c r="W9" s="225">
        <v>7</v>
      </c>
      <c r="X9" s="225">
        <v>7</v>
      </c>
      <c r="Y9" s="225">
        <v>8</v>
      </c>
      <c r="Z9" s="225">
        <v>11</v>
      </c>
      <c r="AA9" s="225">
        <v>11</v>
      </c>
      <c r="AB9" s="225">
        <v>12</v>
      </c>
      <c r="AC9" s="225">
        <v>12</v>
      </c>
      <c r="AD9" s="225">
        <v>13</v>
      </c>
      <c r="AE9" s="225">
        <v>13</v>
      </c>
      <c r="AF9" s="225">
        <v>13</v>
      </c>
      <c r="AG9" s="225">
        <v>13</v>
      </c>
      <c r="AH9" s="225">
        <v>13</v>
      </c>
      <c r="AI9" s="225">
        <v>13</v>
      </c>
      <c r="AJ9" s="225">
        <v>13</v>
      </c>
      <c r="AK9" s="225">
        <v>13</v>
      </c>
      <c r="AL9" s="225">
        <v>14</v>
      </c>
      <c r="AM9" s="225">
        <v>15</v>
      </c>
      <c r="AN9" s="225">
        <v>18</v>
      </c>
      <c r="AO9" s="225">
        <v>18</v>
      </c>
      <c r="AP9" s="225">
        <v>18</v>
      </c>
      <c r="AQ9" s="225">
        <v>18</v>
      </c>
      <c r="AR9" s="225">
        <v>18</v>
      </c>
      <c r="AS9" s="225">
        <v>18</v>
      </c>
      <c r="AT9" s="225">
        <v>18</v>
      </c>
      <c r="AU9" s="225">
        <v>18</v>
      </c>
      <c r="AV9" s="225">
        <v>18</v>
      </c>
      <c r="AW9" s="225">
        <v>18</v>
      </c>
      <c r="AX9" s="225">
        <v>19</v>
      </c>
    </row>
    <row r="10" spans="1:50" x14ac:dyDescent="0.25">
      <c r="A10" s="224" t="s">
        <v>222</v>
      </c>
      <c r="B10" s="164">
        <v>0</v>
      </c>
      <c r="C10" s="225">
        <v>1</v>
      </c>
      <c r="D10" s="225">
        <v>1</v>
      </c>
      <c r="E10" s="225">
        <v>1</v>
      </c>
      <c r="F10" s="225">
        <v>5</v>
      </c>
      <c r="G10" s="225">
        <v>10</v>
      </c>
      <c r="H10" s="225">
        <v>10</v>
      </c>
      <c r="I10" s="225">
        <v>10</v>
      </c>
      <c r="J10" s="225">
        <v>11</v>
      </c>
      <c r="K10" s="225">
        <v>12</v>
      </c>
      <c r="L10" s="225">
        <v>12</v>
      </c>
      <c r="M10" s="225">
        <v>12</v>
      </c>
      <c r="N10" s="225">
        <v>13</v>
      </c>
      <c r="O10" s="225">
        <v>14</v>
      </c>
      <c r="P10" s="225">
        <v>14</v>
      </c>
      <c r="Q10" s="225">
        <v>15</v>
      </c>
      <c r="R10" s="225">
        <v>16</v>
      </c>
      <c r="S10" s="225">
        <v>16</v>
      </c>
      <c r="T10" s="225">
        <v>16</v>
      </c>
      <c r="U10" s="225">
        <v>17</v>
      </c>
      <c r="V10" s="225">
        <v>17</v>
      </c>
      <c r="W10" s="225">
        <v>18</v>
      </c>
      <c r="X10" s="225">
        <v>18</v>
      </c>
      <c r="Y10" s="225">
        <v>18</v>
      </c>
      <c r="Z10" s="225">
        <v>18</v>
      </c>
      <c r="AA10" s="225">
        <v>18</v>
      </c>
      <c r="AB10" s="225">
        <v>19</v>
      </c>
      <c r="AC10" s="225">
        <v>20</v>
      </c>
      <c r="AD10" s="225">
        <v>20</v>
      </c>
      <c r="AE10" s="225">
        <v>22</v>
      </c>
      <c r="AF10" s="225">
        <v>23</v>
      </c>
      <c r="AG10" s="225">
        <v>24</v>
      </c>
      <c r="AH10" s="225">
        <v>24</v>
      </c>
      <c r="AI10" s="225">
        <v>25</v>
      </c>
      <c r="AJ10" s="225">
        <v>25</v>
      </c>
      <c r="AK10" s="225">
        <v>27</v>
      </c>
      <c r="AL10" s="225">
        <v>27</v>
      </c>
      <c r="AM10" s="225">
        <v>31</v>
      </c>
      <c r="AN10" s="225">
        <v>32</v>
      </c>
      <c r="AO10" s="225">
        <v>33</v>
      </c>
      <c r="AP10" s="225">
        <v>33</v>
      </c>
      <c r="AQ10" s="225">
        <v>35</v>
      </c>
      <c r="AR10" s="225">
        <v>36</v>
      </c>
      <c r="AS10" s="225">
        <v>36</v>
      </c>
      <c r="AT10" s="225">
        <v>38</v>
      </c>
      <c r="AU10" s="225">
        <v>38</v>
      </c>
      <c r="AV10" s="225">
        <v>38</v>
      </c>
      <c r="AW10" s="225">
        <v>40</v>
      </c>
      <c r="AX10" s="225">
        <v>42</v>
      </c>
    </row>
    <row r="11" spans="1:50" x14ac:dyDescent="0.25">
      <c r="A11" s="224" t="s">
        <v>223</v>
      </c>
      <c r="B11" s="165">
        <v>0</v>
      </c>
      <c r="C11" s="225">
        <v>0</v>
      </c>
      <c r="D11" s="225">
        <v>1</v>
      </c>
      <c r="E11" s="225">
        <v>1</v>
      </c>
      <c r="F11" s="225">
        <v>2</v>
      </c>
      <c r="G11" s="225">
        <v>3</v>
      </c>
      <c r="H11" s="225">
        <v>3</v>
      </c>
      <c r="I11" s="225">
        <v>3</v>
      </c>
      <c r="J11" s="225">
        <v>3</v>
      </c>
      <c r="K11" s="225">
        <v>3</v>
      </c>
      <c r="L11" s="225">
        <v>3</v>
      </c>
      <c r="M11" s="225">
        <v>3</v>
      </c>
      <c r="N11" s="225">
        <v>3</v>
      </c>
      <c r="O11" s="225">
        <v>3</v>
      </c>
      <c r="P11" s="225">
        <v>3</v>
      </c>
      <c r="Q11" s="225">
        <v>3</v>
      </c>
      <c r="R11" s="225">
        <v>3</v>
      </c>
      <c r="S11" s="225">
        <v>4</v>
      </c>
      <c r="T11" s="225">
        <v>4</v>
      </c>
      <c r="U11" s="225">
        <v>4</v>
      </c>
      <c r="V11" s="225">
        <v>4</v>
      </c>
      <c r="W11" s="225">
        <v>4</v>
      </c>
      <c r="X11" s="225">
        <v>4</v>
      </c>
      <c r="Y11" s="225">
        <v>5</v>
      </c>
      <c r="Z11" s="225">
        <v>5</v>
      </c>
      <c r="AA11" s="225">
        <v>5</v>
      </c>
      <c r="AB11" s="225">
        <v>5</v>
      </c>
      <c r="AC11" s="225">
        <v>6</v>
      </c>
      <c r="AD11" s="225">
        <v>6</v>
      </c>
      <c r="AE11" s="225">
        <v>7</v>
      </c>
      <c r="AF11" s="225">
        <v>7</v>
      </c>
      <c r="AG11" s="225">
        <v>7</v>
      </c>
      <c r="AH11" s="225">
        <v>7</v>
      </c>
      <c r="AI11" s="225">
        <v>10</v>
      </c>
      <c r="AJ11" s="225">
        <v>10</v>
      </c>
      <c r="AK11" s="225">
        <v>10</v>
      </c>
      <c r="AL11" s="225">
        <v>10</v>
      </c>
      <c r="AM11" s="225">
        <v>11</v>
      </c>
      <c r="AN11" s="225">
        <v>12</v>
      </c>
      <c r="AO11" s="225">
        <v>12</v>
      </c>
      <c r="AP11" s="225">
        <v>12</v>
      </c>
      <c r="AQ11" s="225">
        <v>12</v>
      </c>
      <c r="AR11" s="225">
        <v>12</v>
      </c>
      <c r="AS11" s="225">
        <v>12</v>
      </c>
      <c r="AT11" s="225">
        <v>12</v>
      </c>
      <c r="AU11" s="225">
        <v>12</v>
      </c>
      <c r="AV11" s="225">
        <v>12</v>
      </c>
      <c r="AW11" s="225">
        <v>12</v>
      </c>
      <c r="AX11" s="225">
        <v>12</v>
      </c>
    </row>
    <row r="12" spans="1:50" x14ac:dyDescent="0.25">
      <c r="A12" s="224" t="s">
        <v>224</v>
      </c>
      <c r="B12" s="164">
        <v>0</v>
      </c>
      <c r="C12" s="225">
        <v>6</v>
      </c>
      <c r="D12" s="225">
        <v>6</v>
      </c>
      <c r="E12" s="225">
        <v>7</v>
      </c>
      <c r="F12" s="225">
        <v>13</v>
      </c>
      <c r="G12" s="225">
        <v>14</v>
      </c>
      <c r="H12" s="225">
        <v>15</v>
      </c>
      <c r="I12" s="225">
        <v>15</v>
      </c>
      <c r="J12" s="225">
        <v>17</v>
      </c>
      <c r="K12" s="225">
        <v>18</v>
      </c>
      <c r="L12" s="225">
        <v>18</v>
      </c>
      <c r="M12" s="225">
        <v>21</v>
      </c>
      <c r="N12" s="225">
        <v>24</v>
      </c>
      <c r="O12" s="225">
        <v>26</v>
      </c>
      <c r="P12" s="225">
        <v>30</v>
      </c>
      <c r="Q12" s="225">
        <v>31</v>
      </c>
      <c r="R12" s="225">
        <v>31</v>
      </c>
      <c r="S12" s="225">
        <v>34</v>
      </c>
      <c r="T12" s="225">
        <v>34</v>
      </c>
      <c r="U12" s="225">
        <v>34</v>
      </c>
      <c r="V12" s="225">
        <v>36</v>
      </c>
      <c r="W12" s="225">
        <v>37</v>
      </c>
      <c r="X12" s="225">
        <v>37</v>
      </c>
      <c r="Y12" s="225">
        <v>38</v>
      </c>
      <c r="Z12" s="225">
        <v>41</v>
      </c>
      <c r="AA12" s="225">
        <v>43</v>
      </c>
      <c r="AB12" s="225">
        <v>45</v>
      </c>
      <c r="AC12" s="225">
        <v>45</v>
      </c>
      <c r="AD12" s="225">
        <v>46</v>
      </c>
      <c r="AE12" s="225">
        <v>47</v>
      </c>
      <c r="AF12" s="225">
        <v>50</v>
      </c>
      <c r="AG12" s="225">
        <v>52</v>
      </c>
      <c r="AH12" s="225">
        <v>55</v>
      </c>
      <c r="AI12" s="225">
        <v>56</v>
      </c>
      <c r="AJ12" s="225">
        <v>57</v>
      </c>
      <c r="AK12" s="225">
        <v>59</v>
      </c>
      <c r="AL12" s="225">
        <v>59</v>
      </c>
      <c r="AM12" s="225">
        <v>60</v>
      </c>
      <c r="AN12" s="225">
        <v>60</v>
      </c>
      <c r="AO12" s="225">
        <v>65</v>
      </c>
      <c r="AP12" s="225">
        <v>67</v>
      </c>
      <c r="AQ12" s="225">
        <v>67</v>
      </c>
      <c r="AR12" s="225">
        <v>72</v>
      </c>
      <c r="AS12" s="225">
        <v>72</v>
      </c>
      <c r="AT12" s="225">
        <v>74</v>
      </c>
      <c r="AU12" s="225">
        <v>74</v>
      </c>
      <c r="AV12" s="225">
        <v>74</v>
      </c>
      <c r="AW12" s="225">
        <v>75</v>
      </c>
      <c r="AX12" s="225">
        <v>75</v>
      </c>
    </row>
    <row r="13" spans="1:50" x14ac:dyDescent="0.25">
      <c r="A13" s="224" t="s">
        <v>225</v>
      </c>
      <c r="B13" s="165">
        <v>0</v>
      </c>
      <c r="C13" s="225">
        <v>2</v>
      </c>
      <c r="D13" s="225">
        <v>5</v>
      </c>
      <c r="E13" s="225">
        <v>8</v>
      </c>
      <c r="F13" s="225">
        <v>10</v>
      </c>
      <c r="G13" s="225">
        <v>12</v>
      </c>
      <c r="H13" s="225">
        <v>15</v>
      </c>
      <c r="I13" s="225">
        <v>17</v>
      </c>
      <c r="J13" s="225">
        <v>21</v>
      </c>
      <c r="K13" s="225">
        <v>25</v>
      </c>
      <c r="L13" s="225">
        <v>26</v>
      </c>
      <c r="M13" s="225">
        <v>26</v>
      </c>
      <c r="N13" s="225">
        <v>31</v>
      </c>
      <c r="O13" s="225">
        <v>31</v>
      </c>
      <c r="P13" s="225">
        <v>35</v>
      </c>
      <c r="Q13" s="225">
        <v>37</v>
      </c>
      <c r="R13" s="225">
        <v>40</v>
      </c>
      <c r="S13" s="225">
        <v>41</v>
      </c>
      <c r="T13" s="225">
        <v>46</v>
      </c>
      <c r="U13" s="225">
        <v>48</v>
      </c>
      <c r="V13" s="225">
        <v>49</v>
      </c>
      <c r="W13" s="225">
        <v>51</v>
      </c>
      <c r="X13" s="225">
        <v>54</v>
      </c>
      <c r="Y13" s="225">
        <v>54</v>
      </c>
      <c r="Z13" s="225">
        <v>57</v>
      </c>
      <c r="AA13" s="225">
        <v>59</v>
      </c>
      <c r="AB13" s="225">
        <v>60</v>
      </c>
      <c r="AC13" s="225">
        <v>62</v>
      </c>
      <c r="AD13" s="225">
        <v>64</v>
      </c>
      <c r="AE13" s="225">
        <v>66</v>
      </c>
      <c r="AF13" s="225">
        <v>66</v>
      </c>
      <c r="AG13" s="225">
        <v>68</v>
      </c>
      <c r="AH13" s="225">
        <v>71</v>
      </c>
      <c r="AI13" s="225">
        <v>77</v>
      </c>
      <c r="AJ13" s="225">
        <v>79</v>
      </c>
      <c r="AK13" s="225">
        <v>80</v>
      </c>
      <c r="AL13" s="225">
        <v>81</v>
      </c>
      <c r="AM13" s="225">
        <v>83</v>
      </c>
      <c r="AN13" s="225">
        <v>84</v>
      </c>
      <c r="AO13" s="225">
        <v>87</v>
      </c>
      <c r="AP13" s="225">
        <v>91</v>
      </c>
      <c r="AQ13" s="225">
        <v>95</v>
      </c>
      <c r="AR13" s="225">
        <v>97</v>
      </c>
      <c r="AS13" s="225">
        <v>97</v>
      </c>
      <c r="AT13" s="225">
        <v>99</v>
      </c>
      <c r="AU13" s="225">
        <v>99</v>
      </c>
      <c r="AV13" s="225">
        <v>101</v>
      </c>
      <c r="AW13" s="225">
        <v>101</v>
      </c>
      <c r="AX13" s="225">
        <v>101</v>
      </c>
    </row>
    <row r="14" spans="1:50" x14ac:dyDescent="0.25">
      <c r="A14" s="224" t="s">
        <v>235</v>
      </c>
      <c r="B14" s="164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1</v>
      </c>
      <c r="W14" s="225">
        <v>1</v>
      </c>
      <c r="X14" s="225">
        <v>1</v>
      </c>
      <c r="Y14" s="225">
        <v>1</v>
      </c>
      <c r="Z14" s="225">
        <v>1</v>
      </c>
      <c r="AA14" s="225">
        <v>1</v>
      </c>
      <c r="AB14" s="225">
        <v>1</v>
      </c>
      <c r="AC14" s="225">
        <v>1</v>
      </c>
      <c r="AD14" s="225">
        <v>1</v>
      </c>
      <c r="AE14" s="225">
        <v>1</v>
      </c>
      <c r="AF14" s="225">
        <v>1</v>
      </c>
      <c r="AG14" s="225">
        <v>1</v>
      </c>
      <c r="AH14" s="225">
        <v>1</v>
      </c>
      <c r="AI14" s="225">
        <v>1</v>
      </c>
      <c r="AJ14" s="225">
        <v>1</v>
      </c>
      <c r="AK14" s="225">
        <v>1</v>
      </c>
      <c r="AL14" s="225">
        <v>1</v>
      </c>
      <c r="AM14" s="225">
        <v>1</v>
      </c>
      <c r="AN14" s="225">
        <v>1</v>
      </c>
      <c r="AO14" s="225">
        <v>1</v>
      </c>
      <c r="AP14" s="225">
        <v>1</v>
      </c>
      <c r="AQ14" s="225">
        <v>1</v>
      </c>
      <c r="AR14" s="225">
        <v>1</v>
      </c>
      <c r="AS14" s="225">
        <v>1</v>
      </c>
      <c r="AT14" s="225">
        <v>1</v>
      </c>
      <c r="AU14" s="225">
        <v>1</v>
      </c>
      <c r="AV14" s="225">
        <v>1</v>
      </c>
      <c r="AW14" s="225">
        <v>1</v>
      </c>
      <c r="AX14" s="225">
        <v>1</v>
      </c>
    </row>
    <row r="15" spans="1:50" x14ac:dyDescent="0.25">
      <c r="A15" s="224" t="s">
        <v>226</v>
      </c>
      <c r="B15" s="165">
        <v>0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2</v>
      </c>
      <c r="L15" s="225">
        <v>5</v>
      </c>
      <c r="M15" s="225">
        <v>5</v>
      </c>
      <c r="N15" s="225">
        <v>6</v>
      </c>
      <c r="O15" s="225">
        <v>6</v>
      </c>
      <c r="P15" s="225">
        <v>7</v>
      </c>
      <c r="Q15" s="225">
        <v>8</v>
      </c>
      <c r="R15" s="225">
        <v>8</v>
      </c>
      <c r="S15" s="225">
        <v>9</v>
      </c>
      <c r="T15" s="225">
        <v>10</v>
      </c>
      <c r="U15" s="225">
        <v>11</v>
      </c>
      <c r="V15" s="225">
        <v>12</v>
      </c>
      <c r="W15" s="225">
        <v>13</v>
      </c>
      <c r="X15" s="225">
        <v>13</v>
      </c>
      <c r="Y15" s="225">
        <v>15</v>
      </c>
      <c r="Z15" s="225">
        <v>15</v>
      </c>
      <c r="AA15" s="225">
        <v>16</v>
      </c>
      <c r="AB15" s="225">
        <v>16</v>
      </c>
      <c r="AC15" s="225">
        <v>17</v>
      </c>
      <c r="AD15" s="225">
        <v>17</v>
      </c>
      <c r="AE15" s="225">
        <v>17</v>
      </c>
      <c r="AF15" s="225">
        <v>17</v>
      </c>
      <c r="AG15" s="225">
        <v>17</v>
      </c>
      <c r="AH15" s="225">
        <v>17</v>
      </c>
      <c r="AI15" s="225">
        <v>17</v>
      </c>
      <c r="AJ15" s="225">
        <v>18</v>
      </c>
      <c r="AK15" s="225">
        <v>18</v>
      </c>
      <c r="AL15" s="225">
        <v>18</v>
      </c>
      <c r="AM15" s="225">
        <v>18</v>
      </c>
      <c r="AN15" s="225">
        <v>18</v>
      </c>
      <c r="AO15" s="225">
        <v>18</v>
      </c>
      <c r="AP15" s="225">
        <v>19</v>
      </c>
      <c r="AQ15" s="225">
        <v>19</v>
      </c>
      <c r="AR15" s="225">
        <v>20</v>
      </c>
      <c r="AS15" s="225">
        <v>21</v>
      </c>
      <c r="AT15" s="225">
        <v>21</v>
      </c>
      <c r="AU15" s="225">
        <v>22</v>
      </c>
      <c r="AV15" s="225">
        <v>22</v>
      </c>
      <c r="AW15" s="225">
        <v>23</v>
      </c>
      <c r="AX15" s="225">
        <v>23</v>
      </c>
    </row>
    <row r="16" spans="1:50" x14ac:dyDescent="0.25">
      <c r="A16" s="224" t="s">
        <v>397</v>
      </c>
      <c r="B16" s="164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225">
        <v>0</v>
      </c>
      <c r="AI16" s="225">
        <v>1</v>
      </c>
      <c r="AJ16" s="225">
        <v>1</v>
      </c>
      <c r="AK16" s="225">
        <v>1</v>
      </c>
      <c r="AL16" s="225">
        <v>1</v>
      </c>
      <c r="AM16" s="225">
        <v>1</v>
      </c>
      <c r="AN16" s="225">
        <v>1</v>
      </c>
      <c r="AO16" s="225">
        <v>1</v>
      </c>
      <c r="AP16" s="225">
        <v>1</v>
      </c>
      <c r="AQ16" s="225">
        <v>1</v>
      </c>
      <c r="AR16" s="225">
        <v>2</v>
      </c>
      <c r="AS16" s="225">
        <v>2</v>
      </c>
      <c r="AT16" s="225">
        <v>2</v>
      </c>
      <c r="AU16" s="225">
        <v>2</v>
      </c>
      <c r="AV16" s="225">
        <v>2</v>
      </c>
      <c r="AW16" s="225">
        <v>2</v>
      </c>
      <c r="AX16" s="225">
        <v>2</v>
      </c>
    </row>
    <row r="17" spans="1:50" x14ac:dyDescent="0.25">
      <c r="A17" s="224" t="s">
        <v>227</v>
      </c>
      <c r="B17" s="165">
        <v>0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2</v>
      </c>
      <c r="L17" s="225">
        <v>3</v>
      </c>
      <c r="M17" s="225">
        <v>3</v>
      </c>
      <c r="N17" s="225">
        <v>4</v>
      </c>
      <c r="O17" s="225">
        <v>5</v>
      </c>
      <c r="P17" s="225">
        <v>6</v>
      </c>
      <c r="Q17" s="225">
        <v>6</v>
      </c>
      <c r="R17" s="225">
        <v>6</v>
      </c>
      <c r="S17" s="225">
        <v>6</v>
      </c>
      <c r="T17" s="225">
        <v>8</v>
      </c>
      <c r="U17" s="225">
        <v>11</v>
      </c>
      <c r="V17" s="225">
        <v>13</v>
      </c>
      <c r="W17" s="225">
        <v>14</v>
      </c>
      <c r="X17" s="225">
        <v>16</v>
      </c>
      <c r="Y17" s="225">
        <v>17</v>
      </c>
      <c r="Z17" s="225">
        <v>21</v>
      </c>
      <c r="AA17" s="225">
        <v>21</v>
      </c>
      <c r="AB17" s="225">
        <v>22</v>
      </c>
      <c r="AC17" s="225">
        <v>24</v>
      </c>
      <c r="AD17" s="225">
        <v>25</v>
      </c>
      <c r="AE17" s="225">
        <v>27</v>
      </c>
      <c r="AF17" s="225">
        <v>29</v>
      </c>
      <c r="AG17" s="225">
        <v>29</v>
      </c>
      <c r="AH17" s="225">
        <v>29</v>
      </c>
      <c r="AI17" s="225">
        <v>30</v>
      </c>
      <c r="AJ17" s="225">
        <v>30</v>
      </c>
      <c r="AK17" s="225">
        <v>30</v>
      </c>
      <c r="AL17" s="225">
        <v>31</v>
      </c>
      <c r="AM17" s="225">
        <v>31</v>
      </c>
      <c r="AN17" s="225">
        <v>31</v>
      </c>
      <c r="AO17" s="225">
        <v>31</v>
      </c>
      <c r="AP17" s="225">
        <v>33</v>
      </c>
      <c r="AQ17" s="225">
        <v>35</v>
      </c>
      <c r="AR17" s="225">
        <v>35</v>
      </c>
      <c r="AS17" s="225">
        <v>35</v>
      </c>
      <c r="AT17" s="225">
        <v>36</v>
      </c>
      <c r="AU17" s="225">
        <v>36</v>
      </c>
      <c r="AV17" s="225">
        <v>38</v>
      </c>
      <c r="AW17" s="225">
        <v>41</v>
      </c>
      <c r="AX17" s="225">
        <v>41</v>
      </c>
    </row>
    <row r="18" spans="1:50" x14ac:dyDescent="0.25">
      <c r="A18" s="224" t="s">
        <v>228</v>
      </c>
      <c r="B18" s="164">
        <v>0</v>
      </c>
      <c r="C18" s="225">
        <v>3</v>
      </c>
      <c r="D18" s="225">
        <v>4</v>
      </c>
      <c r="E18" s="225">
        <v>9</v>
      </c>
      <c r="F18" s="225">
        <v>14</v>
      </c>
      <c r="G18" s="225">
        <v>17</v>
      </c>
      <c r="H18" s="225">
        <v>19</v>
      </c>
      <c r="I18" s="225">
        <v>19</v>
      </c>
      <c r="J18" s="225">
        <v>23</v>
      </c>
      <c r="K18" s="225">
        <v>25</v>
      </c>
      <c r="L18" s="225">
        <v>26</v>
      </c>
      <c r="M18" s="225">
        <v>29</v>
      </c>
      <c r="N18" s="225">
        <v>31</v>
      </c>
      <c r="O18" s="225">
        <v>32</v>
      </c>
      <c r="P18" s="225">
        <v>37</v>
      </c>
      <c r="Q18" s="225">
        <v>37</v>
      </c>
      <c r="R18" s="225">
        <v>39</v>
      </c>
      <c r="S18" s="225">
        <v>41</v>
      </c>
      <c r="T18" s="225">
        <v>44</v>
      </c>
      <c r="U18" s="225">
        <v>47</v>
      </c>
      <c r="V18" s="225">
        <v>49</v>
      </c>
      <c r="W18" s="225">
        <v>50</v>
      </c>
      <c r="X18" s="225">
        <v>52</v>
      </c>
      <c r="Y18" s="225">
        <v>55</v>
      </c>
      <c r="Z18" s="225">
        <v>56</v>
      </c>
      <c r="AA18" s="225">
        <v>58</v>
      </c>
      <c r="AB18" s="225">
        <v>60</v>
      </c>
      <c r="AC18" s="225">
        <v>62</v>
      </c>
      <c r="AD18" s="225">
        <v>66</v>
      </c>
      <c r="AE18" s="225">
        <v>66</v>
      </c>
      <c r="AF18" s="225">
        <v>66</v>
      </c>
      <c r="AG18" s="225">
        <v>67</v>
      </c>
      <c r="AH18" s="225">
        <v>69</v>
      </c>
      <c r="AI18" s="225">
        <v>71</v>
      </c>
      <c r="AJ18" s="225">
        <v>73</v>
      </c>
      <c r="AK18" s="225">
        <v>76</v>
      </c>
      <c r="AL18" s="225">
        <v>80</v>
      </c>
      <c r="AM18" s="225">
        <v>85</v>
      </c>
      <c r="AN18" s="225">
        <v>88</v>
      </c>
      <c r="AO18" s="225">
        <v>91</v>
      </c>
      <c r="AP18" s="225">
        <v>98</v>
      </c>
      <c r="AQ18" s="225">
        <v>103</v>
      </c>
      <c r="AR18" s="225">
        <v>107</v>
      </c>
      <c r="AS18" s="225">
        <v>110</v>
      </c>
      <c r="AT18" s="225">
        <v>112</v>
      </c>
      <c r="AU18" s="225">
        <v>113</v>
      </c>
      <c r="AV18" s="225">
        <v>116</v>
      </c>
      <c r="AW18" s="225">
        <v>118</v>
      </c>
      <c r="AX18" s="225">
        <v>118</v>
      </c>
    </row>
    <row r="19" spans="1:50" x14ac:dyDescent="0.25">
      <c r="A19" s="224" t="s">
        <v>229</v>
      </c>
      <c r="B19" s="165">
        <v>0</v>
      </c>
      <c r="C19" s="225">
        <v>6</v>
      </c>
      <c r="D19" s="225">
        <v>10</v>
      </c>
      <c r="E19" s="225">
        <v>24</v>
      </c>
      <c r="F19" s="225">
        <v>34</v>
      </c>
      <c r="G19" s="225">
        <v>48</v>
      </c>
      <c r="H19" s="225">
        <v>57</v>
      </c>
      <c r="I19" s="225">
        <v>71</v>
      </c>
      <c r="J19" s="225">
        <v>94</v>
      </c>
      <c r="K19" s="225">
        <v>104</v>
      </c>
      <c r="L19" s="225">
        <v>114</v>
      </c>
      <c r="M19" s="225">
        <v>119</v>
      </c>
      <c r="N19" s="225">
        <v>129</v>
      </c>
      <c r="O19" s="225">
        <v>142</v>
      </c>
      <c r="P19" s="225">
        <v>156</v>
      </c>
      <c r="Q19" s="225">
        <v>169</v>
      </c>
      <c r="R19" s="225">
        <v>179</v>
      </c>
      <c r="S19" s="225">
        <v>188</v>
      </c>
      <c r="T19" s="225">
        <v>201</v>
      </c>
      <c r="U19" s="225">
        <v>226</v>
      </c>
      <c r="V19" s="225">
        <v>235</v>
      </c>
      <c r="W19" s="225">
        <v>247</v>
      </c>
      <c r="X19" s="225">
        <v>268</v>
      </c>
      <c r="Y19" s="225">
        <v>285</v>
      </c>
      <c r="Z19" s="225">
        <v>306</v>
      </c>
      <c r="AA19" s="225">
        <v>319</v>
      </c>
      <c r="AB19" s="225">
        <v>333</v>
      </c>
      <c r="AC19" s="225">
        <v>358</v>
      </c>
      <c r="AD19" s="225">
        <v>384</v>
      </c>
      <c r="AE19" s="225">
        <v>399</v>
      </c>
      <c r="AF19" s="225">
        <v>423</v>
      </c>
      <c r="AG19" s="225">
        <v>446</v>
      </c>
      <c r="AH19" s="225">
        <v>463</v>
      </c>
      <c r="AI19" s="225">
        <v>479</v>
      </c>
      <c r="AJ19" s="225">
        <v>491</v>
      </c>
      <c r="AK19" s="225">
        <v>511</v>
      </c>
      <c r="AL19" s="225">
        <v>525</v>
      </c>
      <c r="AM19" s="225">
        <v>545</v>
      </c>
      <c r="AN19" s="225">
        <v>565</v>
      </c>
      <c r="AO19" s="225">
        <v>579</v>
      </c>
      <c r="AP19" s="225">
        <v>607</v>
      </c>
      <c r="AQ19" s="225">
        <v>622</v>
      </c>
      <c r="AR19" s="225">
        <v>651</v>
      </c>
      <c r="AS19" s="225">
        <v>662</v>
      </c>
      <c r="AT19" s="225">
        <v>674</v>
      </c>
      <c r="AU19" s="225">
        <v>688</v>
      </c>
      <c r="AV19" s="225">
        <v>697</v>
      </c>
      <c r="AW19" s="225">
        <v>709</v>
      </c>
      <c r="AX19" s="225">
        <v>714</v>
      </c>
    </row>
    <row r="20" spans="1:50" x14ac:dyDescent="0.25">
      <c r="A20" s="224" t="s">
        <v>230</v>
      </c>
      <c r="B20" s="164">
        <v>0</v>
      </c>
      <c r="C20" s="225">
        <v>3</v>
      </c>
      <c r="D20" s="225">
        <v>5</v>
      </c>
      <c r="E20" s="225">
        <v>5</v>
      </c>
      <c r="F20" s="225">
        <v>8</v>
      </c>
      <c r="G20" s="225">
        <v>9</v>
      </c>
      <c r="H20" s="225">
        <v>9</v>
      </c>
      <c r="I20" s="225">
        <v>9</v>
      </c>
      <c r="J20" s="225">
        <v>11</v>
      </c>
      <c r="K20" s="225">
        <v>13</v>
      </c>
      <c r="L20" s="225">
        <v>13</v>
      </c>
      <c r="M20" s="225">
        <v>13</v>
      </c>
      <c r="N20" s="225">
        <v>13</v>
      </c>
      <c r="O20" s="225">
        <v>13</v>
      </c>
      <c r="P20" s="225">
        <v>14</v>
      </c>
      <c r="Q20" s="225">
        <v>14</v>
      </c>
      <c r="R20" s="225">
        <v>14</v>
      </c>
      <c r="S20" s="225">
        <v>15</v>
      </c>
      <c r="T20" s="225">
        <v>18</v>
      </c>
      <c r="U20" s="225">
        <v>21</v>
      </c>
      <c r="V20" s="225">
        <v>22</v>
      </c>
      <c r="W20" s="225">
        <v>25</v>
      </c>
      <c r="X20" s="225">
        <v>27</v>
      </c>
      <c r="Y20" s="225">
        <v>29</v>
      </c>
      <c r="Z20" s="225">
        <v>30</v>
      </c>
      <c r="AA20" s="225">
        <v>33</v>
      </c>
      <c r="AB20" s="225">
        <v>34</v>
      </c>
      <c r="AC20" s="225">
        <v>35</v>
      </c>
      <c r="AD20" s="225">
        <v>36</v>
      </c>
      <c r="AE20" s="225">
        <v>36</v>
      </c>
      <c r="AF20" s="225">
        <v>37</v>
      </c>
      <c r="AG20" s="225">
        <v>38</v>
      </c>
      <c r="AH20" s="225">
        <v>39</v>
      </c>
      <c r="AI20" s="225">
        <v>41</v>
      </c>
      <c r="AJ20" s="225">
        <v>41</v>
      </c>
      <c r="AK20" s="225">
        <v>41</v>
      </c>
      <c r="AL20" s="225">
        <v>43</v>
      </c>
      <c r="AM20" s="225">
        <v>43</v>
      </c>
      <c r="AN20" s="225">
        <v>43</v>
      </c>
      <c r="AO20" s="225">
        <v>43</v>
      </c>
      <c r="AP20" s="225">
        <v>47</v>
      </c>
      <c r="AQ20" s="225">
        <v>48</v>
      </c>
      <c r="AR20" s="225">
        <v>53</v>
      </c>
      <c r="AS20" s="225">
        <v>55</v>
      </c>
      <c r="AT20" s="225">
        <v>55</v>
      </c>
      <c r="AU20" s="225">
        <v>55</v>
      </c>
      <c r="AV20" s="225">
        <v>55</v>
      </c>
      <c r="AW20" s="225">
        <v>56</v>
      </c>
      <c r="AX20" s="225">
        <v>58</v>
      </c>
    </row>
    <row r="21" spans="1:50" x14ac:dyDescent="0.25">
      <c r="A21" s="224" t="s">
        <v>231</v>
      </c>
      <c r="B21" s="165">
        <v>0</v>
      </c>
      <c r="C21" s="225">
        <v>7</v>
      </c>
      <c r="D21" s="225">
        <v>13</v>
      </c>
      <c r="E21" s="225">
        <v>21</v>
      </c>
      <c r="F21" s="225">
        <v>29</v>
      </c>
      <c r="G21" s="225">
        <v>35</v>
      </c>
      <c r="H21" s="225">
        <v>37</v>
      </c>
      <c r="I21" s="225">
        <v>41</v>
      </c>
      <c r="J21" s="225">
        <v>54</v>
      </c>
      <c r="K21" s="225">
        <v>61</v>
      </c>
      <c r="L21" s="225">
        <v>63</v>
      </c>
      <c r="M21" s="225">
        <v>64</v>
      </c>
      <c r="N21" s="225">
        <v>71</v>
      </c>
      <c r="O21" s="225">
        <v>77</v>
      </c>
      <c r="P21" s="225">
        <v>84</v>
      </c>
      <c r="Q21" s="225">
        <v>86</v>
      </c>
      <c r="R21" s="225">
        <v>93</v>
      </c>
      <c r="S21" s="225">
        <v>96</v>
      </c>
      <c r="T21" s="225">
        <v>105</v>
      </c>
      <c r="U21" s="225">
        <v>115</v>
      </c>
      <c r="V21" s="225">
        <v>121</v>
      </c>
      <c r="W21" s="225">
        <v>123</v>
      </c>
      <c r="X21" s="225">
        <v>132</v>
      </c>
      <c r="Y21" s="225">
        <v>138</v>
      </c>
      <c r="Z21" s="225">
        <v>149</v>
      </c>
      <c r="AA21" s="225">
        <v>152</v>
      </c>
      <c r="AB21" s="225">
        <v>162</v>
      </c>
      <c r="AC21" s="225">
        <v>165</v>
      </c>
      <c r="AD21" s="225">
        <v>177</v>
      </c>
      <c r="AE21" s="225">
        <v>181</v>
      </c>
      <c r="AF21" s="225">
        <v>189</v>
      </c>
      <c r="AG21" s="225">
        <v>199</v>
      </c>
      <c r="AH21" s="225">
        <v>209</v>
      </c>
      <c r="AI21" s="225">
        <v>214</v>
      </c>
      <c r="AJ21" s="225">
        <v>216</v>
      </c>
      <c r="AK21" s="225">
        <v>220</v>
      </c>
      <c r="AL21" s="225">
        <v>230</v>
      </c>
      <c r="AM21" s="225">
        <v>242</v>
      </c>
      <c r="AN21" s="225">
        <v>244</v>
      </c>
      <c r="AO21" s="225">
        <v>247</v>
      </c>
      <c r="AP21" s="225">
        <v>259</v>
      </c>
      <c r="AQ21" s="225">
        <v>264</v>
      </c>
      <c r="AR21" s="225">
        <v>270</v>
      </c>
      <c r="AS21" s="225">
        <v>277</v>
      </c>
      <c r="AT21" s="225">
        <v>287</v>
      </c>
      <c r="AU21" s="225">
        <v>295</v>
      </c>
      <c r="AV21" s="225">
        <v>304</v>
      </c>
      <c r="AW21" s="225">
        <v>317</v>
      </c>
      <c r="AX21" s="225">
        <v>318</v>
      </c>
    </row>
    <row r="22" spans="1:50" x14ac:dyDescent="0.25">
      <c r="A22" s="224" t="s">
        <v>232</v>
      </c>
      <c r="B22" s="164">
        <v>0</v>
      </c>
      <c r="C22" s="225">
        <v>1</v>
      </c>
      <c r="D22" s="225">
        <v>1</v>
      </c>
      <c r="E22" s="225">
        <v>3</v>
      </c>
      <c r="F22" s="225">
        <v>4</v>
      </c>
      <c r="G22" s="225">
        <v>4</v>
      </c>
      <c r="H22" s="225">
        <v>4</v>
      </c>
      <c r="I22" s="225">
        <v>4</v>
      </c>
      <c r="J22" s="225">
        <v>4</v>
      </c>
      <c r="K22" s="225">
        <v>4</v>
      </c>
      <c r="L22" s="225">
        <v>4</v>
      </c>
      <c r="M22" s="225">
        <v>4</v>
      </c>
      <c r="N22" s="225">
        <v>4</v>
      </c>
      <c r="O22" s="225">
        <v>4</v>
      </c>
      <c r="P22" s="225">
        <v>6</v>
      </c>
      <c r="Q22" s="225">
        <v>6</v>
      </c>
      <c r="R22" s="225">
        <v>7</v>
      </c>
      <c r="S22" s="225">
        <v>8</v>
      </c>
      <c r="T22" s="225">
        <v>8</v>
      </c>
      <c r="U22" s="225">
        <v>8</v>
      </c>
      <c r="V22" s="225">
        <v>8</v>
      </c>
      <c r="W22" s="225">
        <v>9</v>
      </c>
      <c r="X22" s="225">
        <v>9</v>
      </c>
      <c r="Y22" s="225">
        <v>10</v>
      </c>
      <c r="Z22" s="225">
        <v>10</v>
      </c>
      <c r="AA22" s="225">
        <v>10</v>
      </c>
      <c r="AB22" s="225">
        <v>10</v>
      </c>
      <c r="AC22" s="225">
        <v>11</v>
      </c>
      <c r="AD22" s="225">
        <v>11</v>
      </c>
      <c r="AE22" s="225">
        <v>11</v>
      </c>
      <c r="AF22" s="225">
        <v>12</v>
      </c>
      <c r="AG22" s="225">
        <v>12</v>
      </c>
      <c r="AH22" s="225">
        <v>12</v>
      </c>
      <c r="AI22" s="225">
        <v>12</v>
      </c>
      <c r="AJ22" s="225">
        <v>12</v>
      </c>
      <c r="AK22" s="225">
        <v>12</v>
      </c>
      <c r="AL22" s="225">
        <v>12</v>
      </c>
      <c r="AM22" s="225">
        <v>12</v>
      </c>
      <c r="AN22" s="225">
        <v>12</v>
      </c>
      <c r="AO22" s="225">
        <v>13</v>
      </c>
      <c r="AP22" s="225">
        <v>13</v>
      </c>
      <c r="AQ22" s="225">
        <v>14</v>
      </c>
      <c r="AR22" s="225">
        <v>14</v>
      </c>
      <c r="AS22" s="225">
        <v>14</v>
      </c>
      <c r="AT22" s="225">
        <v>14</v>
      </c>
      <c r="AU22" s="225">
        <v>14</v>
      </c>
      <c r="AV22" s="225">
        <v>14</v>
      </c>
      <c r="AW22" s="225">
        <v>14</v>
      </c>
      <c r="AX22" s="225">
        <v>14</v>
      </c>
    </row>
    <row r="23" spans="1:50" x14ac:dyDescent="0.25">
      <c r="A23" s="224" t="s">
        <v>233</v>
      </c>
      <c r="B23" s="165">
        <v>0</v>
      </c>
      <c r="C23" s="225">
        <v>0</v>
      </c>
      <c r="D23" s="225">
        <v>0</v>
      </c>
      <c r="E23" s="225">
        <v>0</v>
      </c>
      <c r="F23" s="225">
        <v>0</v>
      </c>
      <c r="G23" s="225">
        <v>1</v>
      </c>
      <c r="H23" s="225">
        <v>1</v>
      </c>
      <c r="I23" s="225">
        <v>1</v>
      </c>
      <c r="J23" s="225">
        <v>1</v>
      </c>
      <c r="K23" s="225">
        <v>1</v>
      </c>
      <c r="L23" s="225">
        <v>1</v>
      </c>
      <c r="M23" s="225">
        <v>1</v>
      </c>
      <c r="N23" s="225">
        <v>1</v>
      </c>
      <c r="O23" s="225">
        <v>1</v>
      </c>
      <c r="P23" s="225">
        <v>1</v>
      </c>
      <c r="Q23" s="225">
        <v>1</v>
      </c>
      <c r="R23" s="225">
        <v>1</v>
      </c>
      <c r="S23" s="225">
        <v>2</v>
      </c>
      <c r="T23" s="225">
        <v>3</v>
      </c>
      <c r="U23" s="225">
        <v>3</v>
      </c>
      <c r="V23" s="225">
        <v>3</v>
      </c>
      <c r="W23" s="225">
        <v>3</v>
      </c>
      <c r="X23" s="225">
        <v>3</v>
      </c>
      <c r="Y23" s="225">
        <v>3</v>
      </c>
      <c r="Z23" s="225">
        <v>3</v>
      </c>
      <c r="AA23" s="225">
        <v>3</v>
      </c>
      <c r="AB23" s="225">
        <v>3</v>
      </c>
      <c r="AC23" s="225">
        <v>3</v>
      </c>
      <c r="AD23" s="225">
        <v>3</v>
      </c>
      <c r="AE23" s="225">
        <v>5</v>
      </c>
      <c r="AF23" s="225">
        <v>5</v>
      </c>
      <c r="AG23" s="225">
        <v>5</v>
      </c>
      <c r="AH23" s="225">
        <v>5</v>
      </c>
      <c r="AI23" s="225">
        <v>5</v>
      </c>
      <c r="AJ23" s="225">
        <v>5</v>
      </c>
      <c r="AK23" s="225">
        <v>5</v>
      </c>
      <c r="AL23" s="225">
        <v>5</v>
      </c>
      <c r="AM23" s="225">
        <v>5</v>
      </c>
      <c r="AN23" s="225">
        <v>5</v>
      </c>
      <c r="AO23" s="225">
        <v>5</v>
      </c>
      <c r="AP23" s="225">
        <v>5</v>
      </c>
      <c r="AQ23" s="225">
        <v>5</v>
      </c>
      <c r="AR23" s="225">
        <v>5</v>
      </c>
      <c r="AS23" s="225">
        <v>5</v>
      </c>
      <c r="AT23" s="225">
        <v>5</v>
      </c>
      <c r="AU23" s="225">
        <v>5</v>
      </c>
      <c r="AV23" s="225">
        <v>5</v>
      </c>
      <c r="AW23" s="225">
        <v>5</v>
      </c>
      <c r="AX23" s="225">
        <v>5</v>
      </c>
    </row>
    <row r="24" spans="1:50" x14ac:dyDescent="0.25">
      <c r="A24" s="224" t="s">
        <v>234</v>
      </c>
      <c r="B24" s="164">
        <v>0</v>
      </c>
      <c r="C24" s="225">
        <v>2</v>
      </c>
      <c r="D24" s="225">
        <v>3</v>
      </c>
      <c r="E24" s="225">
        <v>4</v>
      </c>
      <c r="F24" s="225">
        <v>7</v>
      </c>
      <c r="G24" s="225">
        <v>9</v>
      </c>
      <c r="H24" s="225">
        <v>10</v>
      </c>
      <c r="I24" s="225">
        <v>10</v>
      </c>
      <c r="J24" s="225">
        <v>11</v>
      </c>
      <c r="K24" s="225">
        <v>11</v>
      </c>
      <c r="L24" s="225">
        <v>12</v>
      </c>
      <c r="M24" s="225">
        <v>12</v>
      </c>
      <c r="N24" s="225">
        <v>13</v>
      </c>
      <c r="O24" s="225">
        <v>14</v>
      </c>
      <c r="P24" s="225">
        <v>14</v>
      </c>
      <c r="Q24" s="225">
        <v>14</v>
      </c>
      <c r="R24" s="225">
        <v>16</v>
      </c>
      <c r="S24" s="225">
        <v>17</v>
      </c>
      <c r="T24" s="225">
        <v>18</v>
      </c>
      <c r="U24" s="225">
        <v>20</v>
      </c>
      <c r="V24" s="225">
        <v>22</v>
      </c>
      <c r="W24" s="225">
        <v>22</v>
      </c>
      <c r="X24" s="225">
        <v>23</v>
      </c>
      <c r="Y24" s="225">
        <v>24</v>
      </c>
      <c r="Z24" s="225">
        <v>25</v>
      </c>
      <c r="AA24" s="225">
        <v>26</v>
      </c>
      <c r="AB24" s="225">
        <v>27</v>
      </c>
      <c r="AC24" s="225">
        <v>27</v>
      </c>
      <c r="AD24" s="225">
        <v>30</v>
      </c>
      <c r="AE24" s="225">
        <v>30</v>
      </c>
      <c r="AF24" s="225">
        <v>32</v>
      </c>
      <c r="AG24" s="225">
        <v>34</v>
      </c>
      <c r="AH24" s="225">
        <v>34</v>
      </c>
      <c r="AI24" s="225">
        <v>35</v>
      </c>
      <c r="AJ24" s="225">
        <v>35</v>
      </c>
      <c r="AK24" s="225">
        <v>35</v>
      </c>
      <c r="AL24" s="225">
        <v>36</v>
      </c>
      <c r="AM24" s="225">
        <v>36</v>
      </c>
      <c r="AN24" s="225">
        <v>37</v>
      </c>
      <c r="AO24" s="225">
        <v>38</v>
      </c>
      <c r="AP24" s="225">
        <v>41</v>
      </c>
      <c r="AQ24" s="225">
        <v>43</v>
      </c>
      <c r="AR24" s="225">
        <v>43</v>
      </c>
      <c r="AS24" s="225">
        <v>46</v>
      </c>
      <c r="AT24" s="225">
        <v>47</v>
      </c>
      <c r="AU24" s="225">
        <v>51</v>
      </c>
      <c r="AV24" s="225">
        <v>52</v>
      </c>
      <c r="AW24" s="225">
        <v>54</v>
      </c>
      <c r="AX24" s="225">
        <v>55</v>
      </c>
    </row>
    <row r="25" spans="1:50" x14ac:dyDescent="0.25">
      <c r="A25" s="224" t="s">
        <v>143</v>
      </c>
      <c r="B25" s="165">
        <v>0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1</v>
      </c>
      <c r="S25" s="225">
        <v>1</v>
      </c>
      <c r="T25" s="225">
        <v>1</v>
      </c>
      <c r="U25" s="225">
        <v>1</v>
      </c>
      <c r="V25" s="225">
        <v>1</v>
      </c>
      <c r="W25" s="225">
        <v>1</v>
      </c>
      <c r="X25" s="225">
        <v>1</v>
      </c>
      <c r="Y25" s="225">
        <v>1</v>
      </c>
      <c r="Z25" s="225">
        <v>1</v>
      </c>
      <c r="AA25" s="225">
        <v>1</v>
      </c>
      <c r="AB25" s="225">
        <v>1</v>
      </c>
      <c r="AC25" s="225">
        <v>1</v>
      </c>
      <c r="AD25" s="225">
        <v>1</v>
      </c>
      <c r="AE25" s="225">
        <v>1</v>
      </c>
      <c r="AF25" s="225">
        <v>1</v>
      </c>
      <c r="AG25" s="225">
        <v>1</v>
      </c>
      <c r="AH25" s="225">
        <v>1</v>
      </c>
      <c r="AI25" s="225">
        <v>1</v>
      </c>
      <c r="AJ25" s="225">
        <v>1</v>
      </c>
      <c r="AK25" s="225">
        <v>1</v>
      </c>
      <c r="AL25" s="225">
        <v>1</v>
      </c>
      <c r="AM25" s="225">
        <v>1</v>
      </c>
      <c r="AN25" s="225">
        <v>1</v>
      </c>
      <c r="AO25" s="225">
        <v>1</v>
      </c>
      <c r="AP25" s="225">
        <v>1</v>
      </c>
      <c r="AQ25" s="225">
        <v>1</v>
      </c>
      <c r="AR25" s="225">
        <v>1</v>
      </c>
      <c r="AS25" s="225">
        <v>1</v>
      </c>
      <c r="AT25" s="225">
        <v>1</v>
      </c>
      <c r="AU25" s="225">
        <v>1</v>
      </c>
      <c r="AV25" s="225">
        <v>1</v>
      </c>
      <c r="AW25" s="225">
        <v>1</v>
      </c>
      <c r="AX25" s="225">
        <v>1</v>
      </c>
    </row>
    <row r="26" spans="1:50" x14ac:dyDescent="0.25">
      <c r="A26" s="224" t="s">
        <v>51</v>
      </c>
      <c r="B26" s="164">
        <v>0</v>
      </c>
      <c r="C26" s="225">
        <v>0</v>
      </c>
      <c r="D26" s="225">
        <v>0</v>
      </c>
      <c r="E26" s="225">
        <v>1</v>
      </c>
      <c r="F26" s="225">
        <v>1</v>
      </c>
      <c r="G26" s="225">
        <v>1</v>
      </c>
      <c r="H26" s="225">
        <v>1</v>
      </c>
      <c r="I26" s="225">
        <v>2</v>
      </c>
      <c r="J26" s="225">
        <v>2</v>
      </c>
      <c r="K26" s="225">
        <v>2</v>
      </c>
      <c r="L26" s="225">
        <v>3</v>
      </c>
      <c r="M26" s="225">
        <v>3</v>
      </c>
      <c r="N26" s="225">
        <v>3</v>
      </c>
      <c r="O26" s="225">
        <v>3</v>
      </c>
      <c r="P26" s="225">
        <v>4</v>
      </c>
      <c r="Q26" s="225">
        <v>4</v>
      </c>
      <c r="R26" s="225">
        <v>4</v>
      </c>
      <c r="S26" s="225">
        <v>6</v>
      </c>
      <c r="T26" s="225">
        <v>6</v>
      </c>
      <c r="U26" s="225">
        <v>7</v>
      </c>
      <c r="V26" s="225">
        <v>7</v>
      </c>
      <c r="W26" s="225">
        <v>7</v>
      </c>
      <c r="X26" s="225">
        <v>7</v>
      </c>
      <c r="Y26" s="225">
        <v>7</v>
      </c>
      <c r="Z26" s="225">
        <v>8</v>
      </c>
      <c r="AA26" s="225">
        <v>8</v>
      </c>
      <c r="AB26" s="225">
        <v>8</v>
      </c>
      <c r="AC26" s="225">
        <v>8</v>
      </c>
      <c r="AD26" s="225">
        <v>8</v>
      </c>
      <c r="AE26" s="225">
        <v>8</v>
      </c>
      <c r="AF26" s="225">
        <v>8</v>
      </c>
      <c r="AG26" s="225">
        <v>8</v>
      </c>
      <c r="AH26" s="225">
        <v>8</v>
      </c>
      <c r="AI26" s="225">
        <v>8</v>
      </c>
      <c r="AJ26" s="225">
        <v>8</v>
      </c>
      <c r="AK26" s="225">
        <v>8</v>
      </c>
      <c r="AL26" s="225">
        <v>8</v>
      </c>
      <c r="AM26" s="225">
        <v>8</v>
      </c>
      <c r="AN26" s="225">
        <v>8</v>
      </c>
      <c r="AO26" s="225">
        <v>8</v>
      </c>
      <c r="AP26" s="225">
        <v>8</v>
      </c>
      <c r="AQ26" s="225">
        <v>8</v>
      </c>
      <c r="AR26" s="225">
        <v>8</v>
      </c>
      <c r="AS26" s="225">
        <v>8</v>
      </c>
      <c r="AT26" s="225">
        <v>8</v>
      </c>
      <c r="AU26" s="225">
        <v>8</v>
      </c>
      <c r="AV26" s="225">
        <v>8</v>
      </c>
      <c r="AW26" s="225">
        <v>8</v>
      </c>
      <c r="AX26" s="225">
        <v>8</v>
      </c>
    </row>
    <row r="27" spans="1:50" x14ac:dyDescent="0.25">
      <c r="A27" s="224" t="s">
        <v>52</v>
      </c>
      <c r="B27" s="165">
        <v>0</v>
      </c>
      <c r="C27" s="225">
        <v>0</v>
      </c>
      <c r="D27" s="225">
        <v>0</v>
      </c>
      <c r="E27" s="225">
        <v>1</v>
      </c>
      <c r="F27" s="225">
        <v>1</v>
      </c>
      <c r="G27" s="225">
        <v>2</v>
      </c>
      <c r="H27" s="225">
        <v>3</v>
      </c>
      <c r="I27" s="225">
        <v>3</v>
      </c>
      <c r="J27" s="225">
        <v>6</v>
      </c>
      <c r="K27" s="225">
        <v>6</v>
      </c>
      <c r="L27" s="225">
        <v>6</v>
      </c>
      <c r="M27" s="225">
        <v>7</v>
      </c>
      <c r="N27" s="225">
        <v>7</v>
      </c>
      <c r="O27" s="225">
        <v>7</v>
      </c>
      <c r="P27" s="225">
        <v>8</v>
      </c>
      <c r="Q27" s="225">
        <v>8</v>
      </c>
      <c r="R27" s="225">
        <v>8</v>
      </c>
      <c r="S27" s="225">
        <v>11</v>
      </c>
      <c r="T27" s="225">
        <v>11</v>
      </c>
      <c r="U27" s="225">
        <v>13</v>
      </c>
      <c r="V27" s="225">
        <v>13</v>
      </c>
      <c r="W27" s="225">
        <v>14</v>
      </c>
      <c r="X27" s="225">
        <v>14</v>
      </c>
      <c r="Y27" s="225">
        <v>14</v>
      </c>
      <c r="Z27" s="225">
        <v>14</v>
      </c>
      <c r="AA27" s="225">
        <v>14</v>
      </c>
      <c r="AB27" s="225">
        <v>14</v>
      </c>
      <c r="AC27" s="225">
        <v>14</v>
      </c>
      <c r="AD27" s="225">
        <v>14</v>
      </c>
      <c r="AE27" s="225">
        <v>14</v>
      </c>
      <c r="AF27" s="225">
        <v>14</v>
      </c>
      <c r="AG27" s="225">
        <v>14</v>
      </c>
      <c r="AH27" s="225">
        <v>14</v>
      </c>
      <c r="AI27" s="225">
        <v>14</v>
      </c>
      <c r="AJ27" s="225">
        <v>14</v>
      </c>
      <c r="AK27" s="225">
        <v>14</v>
      </c>
      <c r="AL27" s="225">
        <v>14</v>
      </c>
      <c r="AM27" s="225">
        <v>14</v>
      </c>
      <c r="AN27" s="225">
        <v>14</v>
      </c>
      <c r="AO27" s="225">
        <v>14</v>
      </c>
      <c r="AP27" s="225">
        <v>14</v>
      </c>
      <c r="AQ27" s="225">
        <v>14</v>
      </c>
      <c r="AR27" s="225">
        <v>14</v>
      </c>
      <c r="AS27" s="225">
        <v>14</v>
      </c>
      <c r="AT27" s="225">
        <v>14</v>
      </c>
      <c r="AU27" s="225">
        <v>14</v>
      </c>
      <c r="AV27" s="225">
        <v>14</v>
      </c>
      <c r="AW27" s="225">
        <v>14</v>
      </c>
      <c r="AX27" s="225">
        <v>14</v>
      </c>
    </row>
    <row r="28" spans="1:50" x14ac:dyDescent="0.25">
      <c r="A28" s="224" t="s">
        <v>53</v>
      </c>
      <c r="B28" s="164">
        <v>0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1</v>
      </c>
      <c r="T28" s="225">
        <v>1</v>
      </c>
      <c r="U28" s="225">
        <v>1</v>
      </c>
      <c r="V28" s="225">
        <v>1</v>
      </c>
      <c r="W28" s="225">
        <v>1</v>
      </c>
      <c r="X28" s="225">
        <v>1</v>
      </c>
      <c r="Y28" s="225">
        <v>1</v>
      </c>
      <c r="Z28" s="225">
        <v>1</v>
      </c>
      <c r="AA28" s="225">
        <v>1</v>
      </c>
      <c r="AB28" s="225">
        <v>1</v>
      </c>
      <c r="AC28" s="225">
        <v>1</v>
      </c>
      <c r="AD28" s="225">
        <v>1</v>
      </c>
      <c r="AE28" s="225">
        <v>1</v>
      </c>
      <c r="AF28" s="225">
        <v>1</v>
      </c>
      <c r="AG28" s="225">
        <v>1</v>
      </c>
      <c r="AH28" s="225">
        <v>1</v>
      </c>
      <c r="AI28" s="225">
        <v>1</v>
      </c>
      <c r="AJ28" s="225">
        <v>1</v>
      </c>
      <c r="AK28" s="225">
        <v>1</v>
      </c>
      <c r="AL28" s="225">
        <v>1</v>
      </c>
      <c r="AM28" s="225">
        <v>1</v>
      </c>
      <c r="AN28" s="225">
        <v>1</v>
      </c>
      <c r="AO28" s="225">
        <v>1</v>
      </c>
      <c r="AP28" s="225">
        <v>1</v>
      </c>
      <c r="AQ28" s="225">
        <v>1</v>
      </c>
      <c r="AR28" s="225">
        <v>1</v>
      </c>
      <c r="AS28" s="225">
        <v>1</v>
      </c>
      <c r="AT28" s="225">
        <v>1</v>
      </c>
      <c r="AU28" s="225">
        <v>1</v>
      </c>
      <c r="AV28" s="225">
        <v>1</v>
      </c>
      <c r="AW28" s="225">
        <v>1</v>
      </c>
      <c r="AX28" s="225">
        <v>1</v>
      </c>
    </row>
    <row r="29" spans="1:50" x14ac:dyDescent="0.25">
      <c r="A29" s="224" t="s">
        <v>54</v>
      </c>
      <c r="B29" s="165">
        <v>0</v>
      </c>
      <c r="C29" s="225">
        <v>0</v>
      </c>
      <c r="D29" s="225">
        <v>0</v>
      </c>
      <c r="E29" s="225">
        <v>1</v>
      </c>
      <c r="F29" s="225">
        <v>1</v>
      </c>
      <c r="G29" s="225">
        <v>1</v>
      </c>
      <c r="H29" s="225">
        <v>1</v>
      </c>
      <c r="I29" s="225">
        <v>1</v>
      </c>
      <c r="J29" s="225">
        <v>1</v>
      </c>
      <c r="K29" s="225">
        <v>1</v>
      </c>
      <c r="L29" s="225">
        <v>1</v>
      </c>
      <c r="M29" s="225">
        <v>1</v>
      </c>
      <c r="N29" s="225">
        <v>1</v>
      </c>
      <c r="O29" s="225">
        <v>1</v>
      </c>
      <c r="P29" s="225">
        <v>1</v>
      </c>
      <c r="Q29" s="225">
        <v>1</v>
      </c>
      <c r="R29" s="225">
        <v>1</v>
      </c>
      <c r="S29" s="225">
        <v>2</v>
      </c>
      <c r="T29" s="225">
        <v>2</v>
      </c>
      <c r="U29" s="225">
        <v>2</v>
      </c>
      <c r="V29" s="225">
        <v>2</v>
      </c>
      <c r="W29" s="225">
        <v>2</v>
      </c>
      <c r="X29" s="225">
        <v>2</v>
      </c>
      <c r="Y29" s="225">
        <v>2</v>
      </c>
      <c r="Z29" s="225">
        <v>2</v>
      </c>
      <c r="AA29" s="225">
        <v>2</v>
      </c>
      <c r="AB29" s="225">
        <v>2</v>
      </c>
      <c r="AC29" s="225">
        <v>2</v>
      </c>
      <c r="AD29" s="225">
        <v>2</v>
      </c>
      <c r="AE29" s="225">
        <v>2</v>
      </c>
      <c r="AF29" s="225">
        <v>2</v>
      </c>
      <c r="AG29" s="225">
        <v>2</v>
      </c>
      <c r="AH29" s="225">
        <v>2</v>
      </c>
      <c r="AI29" s="225">
        <v>2</v>
      </c>
      <c r="AJ29" s="225">
        <v>2</v>
      </c>
      <c r="AK29" s="225">
        <v>2</v>
      </c>
      <c r="AL29" s="225">
        <v>2</v>
      </c>
      <c r="AM29" s="225">
        <v>2</v>
      </c>
      <c r="AN29" s="225">
        <v>2</v>
      </c>
      <c r="AO29" s="225">
        <v>2</v>
      </c>
      <c r="AP29" s="225">
        <v>2</v>
      </c>
      <c r="AQ29" s="225">
        <v>2</v>
      </c>
      <c r="AR29" s="225">
        <v>2</v>
      </c>
      <c r="AS29" s="225">
        <v>2</v>
      </c>
      <c r="AT29" s="225">
        <v>2</v>
      </c>
      <c r="AU29" s="225">
        <v>2</v>
      </c>
      <c r="AV29" s="225">
        <v>2</v>
      </c>
      <c r="AW29" s="225">
        <v>2</v>
      </c>
      <c r="AX29" s="225">
        <v>2</v>
      </c>
    </row>
    <row r="30" spans="1:50" x14ac:dyDescent="0.25">
      <c r="A30" s="224" t="s">
        <v>152</v>
      </c>
      <c r="B30" s="164">
        <v>0</v>
      </c>
      <c r="C30" s="225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1</v>
      </c>
      <c r="V30" s="225">
        <v>1</v>
      </c>
      <c r="W30" s="225">
        <v>1</v>
      </c>
      <c r="X30" s="225">
        <v>1</v>
      </c>
      <c r="Y30" s="225">
        <v>1</v>
      </c>
      <c r="Z30" s="225">
        <v>1</v>
      </c>
      <c r="AA30" s="225">
        <v>1</v>
      </c>
      <c r="AB30" s="225">
        <v>1</v>
      </c>
      <c r="AC30" s="225">
        <v>1</v>
      </c>
      <c r="AD30" s="225">
        <v>1</v>
      </c>
      <c r="AE30" s="225">
        <v>1</v>
      </c>
      <c r="AF30" s="225">
        <v>1</v>
      </c>
      <c r="AG30" s="225">
        <v>1</v>
      </c>
      <c r="AH30" s="225">
        <v>1</v>
      </c>
      <c r="AI30" s="225">
        <v>1</v>
      </c>
      <c r="AJ30" s="225">
        <v>1</v>
      </c>
      <c r="AK30" s="225">
        <v>1</v>
      </c>
      <c r="AL30" s="225">
        <v>1</v>
      </c>
      <c r="AM30" s="225">
        <v>1</v>
      </c>
      <c r="AN30" s="225">
        <v>1</v>
      </c>
      <c r="AO30" s="225">
        <v>1</v>
      </c>
      <c r="AP30" s="225">
        <v>1</v>
      </c>
      <c r="AQ30" s="225">
        <v>1</v>
      </c>
      <c r="AR30" s="225">
        <v>1</v>
      </c>
      <c r="AS30" s="225">
        <v>1</v>
      </c>
      <c r="AT30" s="225">
        <v>1</v>
      </c>
      <c r="AU30" s="225">
        <v>1</v>
      </c>
      <c r="AV30" s="225">
        <v>1</v>
      </c>
      <c r="AW30" s="225">
        <v>1</v>
      </c>
      <c r="AX30" s="225">
        <v>1</v>
      </c>
    </row>
    <row r="31" spans="1:50" x14ac:dyDescent="0.25">
      <c r="A31" s="224" t="s">
        <v>55</v>
      </c>
      <c r="B31" s="165">
        <v>0</v>
      </c>
      <c r="C31" s="225">
        <v>0</v>
      </c>
      <c r="D31" s="225">
        <v>0</v>
      </c>
      <c r="E31" s="225">
        <v>1</v>
      </c>
      <c r="F31" s="225">
        <v>1</v>
      </c>
      <c r="G31" s="225">
        <v>1</v>
      </c>
      <c r="H31" s="225">
        <v>1</v>
      </c>
      <c r="I31" s="225">
        <v>1</v>
      </c>
      <c r="J31" s="225">
        <v>1</v>
      </c>
      <c r="K31" s="225">
        <v>1</v>
      </c>
      <c r="L31" s="225">
        <v>1</v>
      </c>
      <c r="M31" s="225">
        <v>1</v>
      </c>
      <c r="N31" s="225">
        <v>1</v>
      </c>
      <c r="O31" s="225">
        <v>1</v>
      </c>
      <c r="P31" s="225">
        <v>1</v>
      </c>
      <c r="Q31" s="225">
        <v>1</v>
      </c>
      <c r="R31" s="225">
        <v>1</v>
      </c>
      <c r="S31" s="225">
        <v>1</v>
      </c>
      <c r="T31" s="225">
        <v>1</v>
      </c>
      <c r="U31" s="225">
        <v>1</v>
      </c>
      <c r="V31" s="225">
        <v>1</v>
      </c>
      <c r="W31" s="225">
        <v>1</v>
      </c>
      <c r="X31" s="225">
        <v>1</v>
      </c>
      <c r="Y31" s="225">
        <v>1</v>
      </c>
      <c r="Z31" s="225">
        <v>1</v>
      </c>
      <c r="AA31" s="225">
        <v>1</v>
      </c>
      <c r="AB31" s="225">
        <v>1</v>
      </c>
      <c r="AC31" s="225">
        <v>1</v>
      </c>
      <c r="AD31" s="225">
        <v>1</v>
      </c>
      <c r="AE31" s="225">
        <v>1</v>
      </c>
      <c r="AF31" s="225">
        <v>1</v>
      </c>
      <c r="AG31" s="225">
        <v>1</v>
      </c>
      <c r="AH31" s="225">
        <v>1</v>
      </c>
      <c r="AI31" s="225">
        <v>1</v>
      </c>
      <c r="AJ31" s="225">
        <v>1</v>
      </c>
      <c r="AK31" s="225">
        <v>1</v>
      </c>
      <c r="AL31" s="225">
        <v>1</v>
      </c>
      <c r="AM31" s="225">
        <v>1</v>
      </c>
      <c r="AN31" s="225">
        <v>1</v>
      </c>
      <c r="AO31" s="225">
        <v>1</v>
      </c>
      <c r="AP31" s="225">
        <v>1</v>
      </c>
      <c r="AQ31" s="225">
        <v>1</v>
      </c>
      <c r="AR31" s="225">
        <v>1</v>
      </c>
      <c r="AS31" s="225">
        <v>1</v>
      </c>
      <c r="AT31" s="225">
        <v>1</v>
      </c>
      <c r="AU31" s="225">
        <v>1</v>
      </c>
      <c r="AV31" s="225">
        <v>1</v>
      </c>
      <c r="AW31" s="225">
        <v>1</v>
      </c>
      <c r="AX31" s="225">
        <v>1</v>
      </c>
    </row>
    <row r="32" spans="1:50" x14ac:dyDescent="0.25">
      <c r="A32" s="224" t="s">
        <v>63</v>
      </c>
      <c r="B32" s="164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1</v>
      </c>
      <c r="V32" s="225">
        <v>1</v>
      </c>
      <c r="W32" s="225">
        <v>1</v>
      </c>
      <c r="X32" s="225">
        <v>1</v>
      </c>
      <c r="Y32" s="225">
        <v>1</v>
      </c>
      <c r="Z32" s="225">
        <v>1</v>
      </c>
      <c r="AA32" s="225">
        <v>1</v>
      </c>
      <c r="AB32" s="225">
        <v>1</v>
      </c>
      <c r="AC32" s="225">
        <v>1</v>
      </c>
      <c r="AD32" s="225">
        <v>1</v>
      </c>
      <c r="AE32" s="225">
        <v>1</v>
      </c>
      <c r="AF32" s="225">
        <v>1</v>
      </c>
      <c r="AG32" s="225">
        <v>1</v>
      </c>
      <c r="AH32" s="225">
        <v>1</v>
      </c>
      <c r="AI32" s="225">
        <v>1</v>
      </c>
      <c r="AJ32" s="225">
        <v>1</v>
      </c>
      <c r="AK32" s="225">
        <v>1</v>
      </c>
      <c r="AL32" s="225">
        <v>1</v>
      </c>
      <c r="AM32" s="225">
        <v>1</v>
      </c>
      <c r="AN32" s="225">
        <v>1</v>
      </c>
      <c r="AO32" s="225">
        <v>1</v>
      </c>
      <c r="AP32" s="225">
        <v>1</v>
      </c>
      <c r="AQ32" s="225">
        <v>1</v>
      </c>
      <c r="AR32" s="225">
        <v>1</v>
      </c>
      <c r="AS32" s="225">
        <v>1</v>
      </c>
      <c r="AT32" s="225">
        <v>1</v>
      </c>
      <c r="AU32" s="225">
        <v>1</v>
      </c>
      <c r="AV32" s="225">
        <v>1</v>
      </c>
      <c r="AW32" s="225">
        <v>1</v>
      </c>
      <c r="AX32" s="225">
        <v>1</v>
      </c>
    </row>
    <row r="33" spans="1:50" x14ac:dyDescent="0.25">
      <c r="A33" s="224" t="s">
        <v>56</v>
      </c>
      <c r="B33" s="165">
        <v>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1</v>
      </c>
      <c r="Q33" s="225">
        <v>1</v>
      </c>
      <c r="R33" s="225">
        <v>1</v>
      </c>
      <c r="S33" s="225">
        <v>3</v>
      </c>
      <c r="T33" s="225">
        <v>3</v>
      </c>
      <c r="U33" s="225">
        <v>3</v>
      </c>
      <c r="V33" s="225">
        <v>3</v>
      </c>
      <c r="W33" s="225">
        <v>3</v>
      </c>
      <c r="X33" s="225">
        <v>3</v>
      </c>
      <c r="Y33" s="225">
        <v>3</v>
      </c>
      <c r="Z33" s="225">
        <v>3</v>
      </c>
      <c r="AA33" s="225">
        <v>3</v>
      </c>
      <c r="AB33" s="225">
        <v>3</v>
      </c>
      <c r="AC33" s="225">
        <v>3</v>
      </c>
      <c r="AD33" s="225">
        <v>3</v>
      </c>
      <c r="AE33" s="225">
        <v>3</v>
      </c>
      <c r="AF33" s="225">
        <v>3</v>
      </c>
      <c r="AG33" s="225">
        <v>3</v>
      </c>
      <c r="AH33" s="225">
        <v>3</v>
      </c>
      <c r="AI33" s="225">
        <v>3</v>
      </c>
      <c r="AJ33" s="225">
        <v>3</v>
      </c>
      <c r="AK33" s="225">
        <v>3</v>
      </c>
      <c r="AL33" s="225">
        <v>3</v>
      </c>
      <c r="AM33" s="225">
        <v>3</v>
      </c>
      <c r="AN33" s="225">
        <v>3</v>
      </c>
      <c r="AO33" s="225">
        <v>3</v>
      </c>
      <c r="AP33" s="225">
        <v>3</v>
      </c>
      <c r="AQ33" s="225">
        <v>3</v>
      </c>
      <c r="AR33" s="225">
        <v>3</v>
      </c>
      <c r="AS33" s="225">
        <v>3</v>
      </c>
      <c r="AT33" s="225">
        <v>3</v>
      </c>
      <c r="AU33" s="225">
        <v>3</v>
      </c>
      <c r="AV33" s="225">
        <v>3</v>
      </c>
      <c r="AW33" s="225">
        <v>3</v>
      </c>
      <c r="AX33" s="225">
        <v>3</v>
      </c>
    </row>
    <row r="34" spans="1:50" x14ac:dyDescent="0.25">
      <c r="A34" s="224" t="s">
        <v>145</v>
      </c>
      <c r="B34" s="164">
        <v>0</v>
      </c>
      <c r="C34" s="225">
        <v>0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1</v>
      </c>
      <c r="T34" s="225">
        <v>1</v>
      </c>
      <c r="U34" s="225">
        <v>1</v>
      </c>
      <c r="V34" s="225">
        <v>1</v>
      </c>
      <c r="W34" s="225">
        <v>1</v>
      </c>
      <c r="X34" s="225">
        <v>1</v>
      </c>
      <c r="Y34" s="225">
        <v>1</v>
      </c>
      <c r="Z34" s="225">
        <v>1</v>
      </c>
      <c r="AA34" s="225">
        <v>1</v>
      </c>
      <c r="AB34" s="225">
        <v>1</v>
      </c>
      <c r="AC34" s="225">
        <v>1</v>
      </c>
      <c r="AD34" s="225">
        <v>1</v>
      </c>
      <c r="AE34" s="225">
        <v>1</v>
      </c>
      <c r="AF34" s="225">
        <v>1</v>
      </c>
      <c r="AG34" s="225">
        <v>1</v>
      </c>
      <c r="AH34" s="225">
        <v>1</v>
      </c>
      <c r="AI34" s="225">
        <v>1</v>
      </c>
      <c r="AJ34" s="225">
        <v>1</v>
      </c>
      <c r="AK34" s="225">
        <v>1</v>
      </c>
      <c r="AL34" s="225">
        <v>1</v>
      </c>
      <c r="AM34" s="225">
        <v>1</v>
      </c>
      <c r="AN34" s="225">
        <v>1</v>
      </c>
      <c r="AO34" s="225">
        <v>1</v>
      </c>
      <c r="AP34" s="225">
        <v>1</v>
      </c>
      <c r="AQ34" s="225">
        <v>1</v>
      </c>
      <c r="AR34" s="225">
        <v>1</v>
      </c>
      <c r="AS34" s="225">
        <v>1</v>
      </c>
      <c r="AT34" s="225">
        <v>1</v>
      </c>
      <c r="AU34" s="225">
        <v>1</v>
      </c>
      <c r="AV34" s="225">
        <v>1</v>
      </c>
      <c r="AW34" s="225">
        <v>1</v>
      </c>
      <c r="AX34" s="225">
        <v>1</v>
      </c>
    </row>
    <row r="35" spans="1:50" x14ac:dyDescent="0.25">
      <c r="A35" s="224" t="s">
        <v>148</v>
      </c>
      <c r="B35" s="165">
        <v>0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25">
        <v>1</v>
      </c>
      <c r="U35" s="225">
        <v>2</v>
      </c>
      <c r="V35" s="225">
        <v>2</v>
      </c>
      <c r="W35" s="225">
        <v>2</v>
      </c>
      <c r="X35" s="225">
        <v>2</v>
      </c>
      <c r="Y35" s="225">
        <v>2</v>
      </c>
      <c r="Z35" s="225">
        <v>2</v>
      </c>
      <c r="AA35" s="225">
        <v>2</v>
      </c>
      <c r="AB35" s="225">
        <v>2</v>
      </c>
      <c r="AC35" s="225">
        <v>2</v>
      </c>
      <c r="AD35" s="225">
        <v>2</v>
      </c>
      <c r="AE35" s="225">
        <v>2</v>
      </c>
      <c r="AF35" s="225">
        <v>2</v>
      </c>
      <c r="AG35" s="225">
        <v>2</v>
      </c>
      <c r="AH35" s="225">
        <v>2</v>
      </c>
      <c r="AI35" s="225">
        <v>2</v>
      </c>
      <c r="AJ35" s="225">
        <v>2</v>
      </c>
      <c r="AK35" s="225">
        <v>2</v>
      </c>
      <c r="AL35" s="225">
        <v>2</v>
      </c>
      <c r="AM35" s="225">
        <v>2</v>
      </c>
      <c r="AN35" s="225">
        <v>2</v>
      </c>
      <c r="AO35" s="225">
        <v>2</v>
      </c>
      <c r="AP35" s="225">
        <v>2</v>
      </c>
      <c r="AQ35" s="225">
        <v>2</v>
      </c>
      <c r="AR35" s="225">
        <v>2</v>
      </c>
      <c r="AS35" s="225">
        <v>2</v>
      </c>
      <c r="AT35" s="225">
        <v>2</v>
      </c>
      <c r="AU35" s="225">
        <v>2</v>
      </c>
      <c r="AV35" s="225">
        <v>2</v>
      </c>
      <c r="AW35" s="225">
        <v>2</v>
      </c>
      <c r="AX35" s="225">
        <v>2</v>
      </c>
    </row>
    <row r="36" spans="1:50" x14ac:dyDescent="0.25">
      <c r="A36" s="224" t="s">
        <v>130</v>
      </c>
      <c r="B36" s="164">
        <v>0</v>
      </c>
      <c r="C36" s="225">
        <v>0</v>
      </c>
      <c r="D36" s="225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1</v>
      </c>
      <c r="Q36" s="225">
        <v>1</v>
      </c>
      <c r="R36" s="225">
        <v>1</v>
      </c>
      <c r="S36" s="225">
        <v>1</v>
      </c>
      <c r="T36" s="225">
        <v>1</v>
      </c>
      <c r="U36" s="225">
        <v>1</v>
      </c>
      <c r="V36" s="225">
        <v>2</v>
      </c>
      <c r="W36" s="225">
        <v>2</v>
      </c>
      <c r="X36" s="225">
        <v>2</v>
      </c>
      <c r="Y36" s="225">
        <v>3</v>
      </c>
      <c r="Z36" s="225">
        <v>3</v>
      </c>
      <c r="AA36" s="225">
        <v>3</v>
      </c>
      <c r="AB36" s="225">
        <v>3</v>
      </c>
      <c r="AC36" s="225">
        <v>3</v>
      </c>
      <c r="AD36" s="225">
        <v>3</v>
      </c>
      <c r="AE36" s="225">
        <v>3</v>
      </c>
      <c r="AF36" s="225">
        <v>3</v>
      </c>
      <c r="AG36" s="225">
        <v>3</v>
      </c>
      <c r="AH36" s="225">
        <v>3</v>
      </c>
      <c r="AI36" s="225">
        <v>3</v>
      </c>
      <c r="AJ36" s="225">
        <v>3</v>
      </c>
      <c r="AK36" s="225">
        <v>3</v>
      </c>
      <c r="AL36" s="225">
        <v>3</v>
      </c>
      <c r="AM36" s="225">
        <v>3</v>
      </c>
      <c r="AN36" s="225">
        <v>3</v>
      </c>
      <c r="AO36" s="225">
        <v>3</v>
      </c>
      <c r="AP36" s="225">
        <v>3</v>
      </c>
      <c r="AQ36" s="225">
        <v>3</v>
      </c>
      <c r="AR36" s="225">
        <v>3</v>
      </c>
      <c r="AS36" s="225">
        <v>3</v>
      </c>
      <c r="AT36" s="225">
        <v>3</v>
      </c>
      <c r="AU36" s="225">
        <v>3</v>
      </c>
      <c r="AV36" s="225">
        <v>3</v>
      </c>
      <c r="AW36" s="225">
        <v>3</v>
      </c>
      <c r="AX36" s="225">
        <v>3</v>
      </c>
    </row>
    <row r="37" spans="1:50" x14ac:dyDescent="0.25">
      <c r="A37" s="224" t="s">
        <v>57</v>
      </c>
      <c r="B37" s="165">
        <v>0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1</v>
      </c>
      <c r="Q37" s="225">
        <v>2</v>
      </c>
      <c r="R37" s="225">
        <v>2</v>
      </c>
      <c r="S37" s="225">
        <v>2</v>
      </c>
      <c r="T37" s="225">
        <v>2</v>
      </c>
      <c r="U37" s="225">
        <v>2</v>
      </c>
      <c r="V37" s="225">
        <v>2</v>
      </c>
      <c r="W37" s="225">
        <v>2</v>
      </c>
      <c r="X37" s="225">
        <v>2</v>
      </c>
      <c r="Y37" s="225">
        <v>2</v>
      </c>
      <c r="Z37" s="225">
        <v>2</v>
      </c>
      <c r="AA37" s="225">
        <v>2</v>
      </c>
      <c r="AB37" s="225">
        <v>2</v>
      </c>
      <c r="AC37" s="225">
        <v>2</v>
      </c>
      <c r="AD37" s="225">
        <v>2</v>
      </c>
      <c r="AE37" s="225">
        <v>2</v>
      </c>
      <c r="AF37" s="225">
        <v>2</v>
      </c>
      <c r="AG37" s="225">
        <v>2</v>
      </c>
      <c r="AH37" s="225">
        <v>2</v>
      </c>
      <c r="AI37" s="225">
        <v>2</v>
      </c>
      <c r="AJ37" s="225">
        <v>2</v>
      </c>
      <c r="AK37" s="225">
        <v>2</v>
      </c>
      <c r="AL37" s="225">
        <v>2</v>
      </c>
      <c r="AM37" s="225">
        <v>2</v>
      </c>
      <c r="AN37" s="225">
        <v>2</v>
      </c>
      <c r="AO37" s="225">
        <v>2</v>
      </c>
      <c r="AP37" s="225">
        <v>2</v>
      </c>
      <c r="AQ37" s="225">
        <v>2</v>
      </c>
      <c r="AR37" s="225">
        <v>2</v>
      </c>
      <c r="AS37" s="225">
        <v>2</v>
      </c>
      <c r="AT37" s="225">
        <v>2</v>
      </c>
      <c r="AU37" s="225">
        <v>2</v>
      </c>
      <c r="AV37" s="225">
        <v>2</v>
      </c>
      <c r="AW37" s="225">
        <v>2</v>
      </c>
      <c r="AX37" s="225">
        <v>2</v>
      </c>
    </row>
    <row r="38" spans="1:50" x14ac:dyDescent="0.25">
      <c r="A38" s="224" t="s">
        <v>58</v>
      </c>
      <c r="B38" s="164">
        <v>0</v>
      </c>
      <c r="C38" s="225">
        <v>0</v>
      </c>
      <c r="D38" s="225">
        <v>0</v>
      </c>
      <c r="E38" s="225">
        <v>1</v>
      </c>
      <c r="F38" s="225">
        <v>1</v>
      </c>
      <c r="G38" s="225">
        <v>1</v>
      </c>
      <c r="H38" s="225">
        <v>2</v>
      </c>
      <c r="I38" s="225">
        <v>3</v>
      </c>
      <c r="J38" s="225">
        <v>3</v>
      </c>
      <c r="K38" s="225">
        <v>4</v>
      </c>
      <c r="L38" s="225">
        <v>5</v>
      </c>
      <c r="M38" s="225">
        <v>6</v>
      </c>
      <c r="N38" s="225">
        <v>6</v>
      </c>
      <c r="O38" s="225">
        <v>7</v>
      </c>
      <c r="P38" s="225">
        <v>7</v>
      </c>
      <c r="Q38" s="225">
        <v>7</v>
      </c>
      <c r="R38" s="225">
        <v>7</v>
      </c>
      <c r="S38" s="225">
        <v>7</v>
      </c>
      <c r="T38" s="225">
        <v>9</v>
      </c>
      <c r="U38" s="225">
        <v>11</v>
      </c>
      <c r="V38" s="225">
        <v>11</v>
      </c>
      <c r="W38" s="225">
        <v>12</v>
      </c>
      <c r="X38" s="225">
        <v>12</v>
      </c>
      <c r="Y38" s="225">
        <v>13</v>
      </c>
      <c r="Z38" s="225">
        <v>13</v>
      </c>
      <c r="AA38" s="225">
        <v>13</v>
      </c>
      <c r="AB38" s="225">
        <v>13</v>
      </c>
      <c r="AC38" s="225">
        <v>13</v>
      </c>
      <c r="AD38" s="225">
        <v>13</v>
      </c>
      <c r="AE38" s="225">
        <v>13</v>
      </c>
      <c r="AF38" s="225">
        <v>13</v>
      </c>
      <c r="AG38" s="225">
        <v>13</v>
      </c>
      <c r="AH38" s="225">
        <v>13</v>
      </c>
      <c r="AI38" s="225">
        <v>13</v>
      </c>
      <c r="AJ38" s="225">
        <v>13</v>
      </c>
      <c r="AK38" s="225">
        <v>13</v>
      </c>
      <c r="AL38" s="225">
        <v>13</v>
      </c>
      <c r="AM38" s="225">
        <v>13</v>
      </c>
      <c r="AN38" s="225">
        <v>13</v>
      </c>
      <c r="AO38" s="225">
        <v>13</v>
      </c>
      <c r="AP38" s="225">
        <v>13</v>
      </c>
      <c r="AQ38" s="225">
        <v>13</v>
      </c>
      <c r="AR38" s="225">
        <v>13</v>
      </c>
      <c r="AS38" s="225">
        <v>13</v>
      </c>
      <c r="AT38" s="225">
        <v>13</v>
      </c>
      <c r="AU38" s="225">
        <v>13</v>
      </c>
      <c r="AV38" s="225">
        <v>13</v>
      </c>
      <c r="AW38" s="225">
        <v>13</v>
      </c>
      <c r="AX38" s="225">
        <v>13</v>
      </c>
    </row>
    <row r="39" spans="1:50" x14ac:dyDescent="0.25">
      <c r="A39" s="224" t="s">
        <v>59</v>
      </c>
      <c r="B39" s="165">
        <v>0</v>
      </c>
      <c r="C39" s="225">
        <v>0</v>
      </c>
      <c r="D39" s="225">
        <v>0</v>
      </c>
      <c r="E39" s="225">
        <v>1</v>
      </c>
      <c r="F39" s="225">
        <v>1</v>
      </c>
      <c r="G39" s="225">
        <v>1</v>
      </c>
      <c r="H39" s="225">
        <v>1</v>
      </c>
      <c r="I39" s="225">
        <v>3</v>
      </c>
      <c r="J39" s="225">
        <v>3</v>
      </c>
      <c r="K39" s="225">
        <v>3</v>
      </c>
      <c r="L39" s="225">
        <v>3</v>
      </c>
      <c r="M39" s="225">
        <v>5</v>
      </c>
      <c r="N39" s="225">
        <v>5</v>
      </c>
      <c r="O39" s="225">
        <v>5</v>
      </c>
      <c r="P39" s="225">
        <v>5</v>
      </c>
      <c r="Q39" s="225">
        <v>5</v>
      </c>
      <c r="R39" s="225">
        <v>6</v>
      </c>
      <c r="S39" s="225">
        <v>7</v>
      </c>
      <c r="T39" s="225">
        <v>7</v>
      </c>
      <c r="U39" s="225">
        <v>7</v>
      </c>
      <c r="V39" s="225">
        <v>7</v>
      </c>
      <c r="W39" s="225">
        <v>8</v>
      </c>
      <c r="X39" s="225">
        <v>8</v>
      </c>
      <c r="Y39" s="225">
        <v>9</v>
      </c>
      <c r="Z39" s="225">
        <v>9</v>
      </c>
      <c r="AA39" s="225">
        <v>9</v>
      </c>
      <c r="AB39" s="225">
        <v>9</v>
      </c>
      <c r="AC39" s="225">
        <v>9</v>
      </c>
      <c r="AD39" s="225">
        <v>9</v>
      </c>
      <c r="AE39" s="225">
        <v>9</v>
      </c>
      <c r="AF39" s="225">
        <v>9</v>
      </c>
      <c r="AG39" s="225">
        <v>9</v>
      </c>
      <c r="AH39" s="225">
        <v>9</v>
      </c>
      <c r="AI39" s="225">
        <v>9</v>
      </c>
      <c r="AJ39" s="225">
        <v>9</v>
      </c>
      <c r="AK39" s="225">
        <v>9</v>
      </c>
      <c r="AL39" s="225">
        <v>9</v>
      </c>
      <c r="AM39" s="225">
        <v>9</v>
      </c>
      <c r="AN39" s="225">
        <v>9</v>
      </c>
      <c r="AO39" s="225">
        <v>9</v>
      </c>
      <c r="AP39" s="225">
        <v>9</v>
      </c>
      <c r="AQ39" s="225">
        <v>9</v>
      </c>
      <c r="AR39" s="225">
        <v>9</v>
      </c>
      <c r="AS39" s="225">
        <v>9</v>
      </c>
      <c r="AT39" s="225">
        <v>9</v>
      </c>
      <c r="AU39" s="225">
        <v>9</v>
      </c>
      <c r="AV39" s="225">
        <v>9</v>
      </c>
      <c r="AW39" s="225">
        <v>9</v>
      </c>
      <c r="AX39" s="225">
        <v>9</v>
      </c>
    </row>
    <row r="40" spans="1:50" x14ac:dyDescent="0.25">
      <c r="A40" s="224" t="s">
        <v>60</v>
      </c>
      <c r="B40" s="164">
        <v>0</v>
      </c>
      <c r="C40" s="225">
        <v>1</v>
      </c>
      <c r="D40" s="225">
        <v>1</v>
      </c>
      <c r="E40" s="225">
        <v>2</v>
      </c>
      <c r="F40" s="225">
        <v>2</v>
      </c>
      <c r="G40" s="225">
        <v>2</v>
      </c>
      <c r="H40" s="225">
        <v>3</v>
      </c>
      <c r="I40" s="225">
        <v>4</v>
      </c>
      <c r="J40" s="225">
        <v>4</v>
      </c>
      <c r="K40" s="225">
        <v>4</v>
      </c>
      <c r="L40" s="225">
        <v>5</v>
      </c>
      <c r="M40" s="225">
        <v>7</v>
      </c>
      <c r="N40" s="225">
        <v>7</v>
      </c>
      <c r="O40" s="225">
        <v>7</v>
      </c>
      <c r="P40" s="225">
        <v>9</v>
      </c>
      <c r="Q40" s="225">
        <v>9</v>
      </c>
      <c r="R40" s="225">
        <v>9</v>
      </c>
      <c r="S40" s="225">
        <v>9</v>
      </c>
      <c r="T40" s="225">
        <v>12</v>
      </c>
      <c r="U40" s="225">
        <v>13</v>
      </c>
      <c r="V40" s="225">
        <v>14</v>
      </c>
      <c r="W40" s="225">
        <v>15</v>
      </c>
      <c r="X40" s="225">
        <v>15</v>
      </c>
      <c r="Y40" s="225">
        <v>15</v>
      </c>
      <c r="Z40" s="225">
        <v>17</v>
      </c>
      <c r="AA40" s="225">
        <v>17</v>
      </c>
      <c r="AB40" s="225">
        <v>17</v>
      </c>
      <c r="AC40" s="225">
        <v>17</v>
      </c>
      <c r="AD40" s="225">
        <v>17</v>
      </c>
      <c r="AE40" s="225">
        <v>17</v>
      </c>
      <c r="AF40" s="225">
        <v>17</v>
      </c>
      <c r="AG40" s="225">
        <v>17</v>
      </c>
      <c r="AH40" s="225">
        <v>17</v>
      </c>
      <c r="AI40" s="225">
        <v>17</v>
      </c>
      <c r="AJ40" s="225">
        <v>17</v>
      </c>
      <c r="AK40" s="225">
        <v>17</v>
      </c>
      <c r="AL40" s="225">
        <v>17</v>
      </c>
      <c r="AM40" s="225">
        <v>17</v>
      </c>
      <c r="AN40" s="225">
        <v>17</v>
      </c>
      <c r="AO40" s="225">
        <v>17</v>
      </c>
      <c r="AP40" s="225">
        <v>17</v>
      </c>
      <c r="AQ40" s="225">
        <v>17</v>
      </c>
      <c r="AR40" s="225">
        <v>17</v>
      </c>
      <c r="AS40" s="225">
        <v>17</v>
      </c>
      <c r="AT40" s="225">
        <v>17</v>
      </c>
      <c r="AU40" s="225">
        <v>17</v>
      </c>
      <c r="AV40" s="225">
        <v>17</v>
      </c>
      <c r="AW40" s="225">
        <v>17</v>
      </c>
      <c r="AX40" s="225">
        <v>17</v>
      </c>
    </row>
    <row r="41" spans="1:50" x14ac:dyDescent="0.25">
      <c r="A41" s="224" t="s">
        <v>61</v>
      </c>
      <c r="B41" s="165">
        <v>0</v>
      </c>
      <c r="C41" s="225">
        <v>0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1</v>
      </c>
      <c r="T41" s="225">
        <v>2</v>
      </c>
      <c r="U41" s="225">
        <v>2</v>
      </c>
      <c r="V41" s="225">
        <v>3</v>
      </c>
      <c r="W41" s="225">
        <v>3</v>
      </c>
      <c r="X41" s="225">
        <v>3</v>
      </c>
      <c r="Y41" s="225">
        <v>3</v>
      </c>
      <c r="Z41" s="225">
        <v>3</v>
      </c>
      <c r="AA41" s="225">
        <v>3</v>
      </c>
      <c r="AB41" s="225">
        <v>3</v>
      </c>
      <c r="AC41" s="225">
        <v>3</v>
      </c>
      <c r="AD41" s="225">
        <v>3</v>
      </c>
      <c r="AE41" s="225">
        <v>3</v>
      </c>
      <c r="AF41" s="225">
        <v>3</v>
      </c>
      <c r="AG41" s="225">
        <v>3</v>
      </c>
      <c r="AH41" s="225">
        <v>3</v>
      </c>
      <c r="AI41" s="225">
        <v>3</v>
      </c>
      <c r="AJ41" s="225">
        <v>3</v>
      </c>
      <c r="AK41" s="225">
        <v>3</v>
      </c>
      <c r="AL41" s="225">
        <v>3</v>
      </c>
      <c r="AM41" s="225">
        <v>3</v>
      </c>
      <c r="AN41" s="225">
        <v>3</v>
      </c>
      <c r="AO41" s="225">
        <v>3</v>
      </c>
      <c r="AP41" s="225">
        <v>3</v>
      </c>
      <c r="AQ41" s="225">
        <v>3</v>
      </c>
      <c r="AR41" s="225">
        <v>3</v>
      </c>
      <c r="AS41" s="225">
        <v>3</v>
      </c>
      <c r="AT41" s="225">
        <v>3</v>
      </c>
      <c r="AU41" s="225">
        <v>3</v>
      </c>
      <c r="AV41" s="225">
        <v>3</v>
      </c>
      <c r="AW41" s="225">
        <v>3</v>
      </c>
      <c r="AX41" s="225">
        <v>3</v>
      </c>
    </row>
    <row r="42" spans="1:50" x14ac:dyDescent="0.25">
      <c r="A42" s="224" t="s">
        <v>62</v>
      </c>
      <c r="B42" s="164">
        <v>0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25">
        <v>1</v>
      </c>
      <c r="V42" s="225">
        <v>1</v>
      </c>
      <c r="W42" s="225">
        <v>1</v>
      </c>
      <c r="X42" s="225">
        <v>1</v>
      </c>
      <c r="Y42" s="225">
        <v>1</v>
      </c>
      <c r="Z42" s="225">
        <v>1</v>
      </c>
      <c r="AA42" s="225">
        <v>1</v>
      </c>
      <c r="AB42" s="225">
        <v>1</v>
      </c>
      <c r="AC42" s="225">
        <v>1</v>
      </c>
      <c r="AD42" s="225">
        <v>1</v>
      </c>
      <c r="AE42" s="225">
        <v>1</v>
      </c>
      <c r="AF42" s="225">
        <v>1</v>
      </c>
      <c r="AG42" s="225">
        <v>1</v>
      </c>
      <c r="AH42" s="225">
        <v>1</v>
      </c>
      <c r="AI42" s="225">
        <v>1</v>
      </c>
      <c r="AJ42" s="225">
        <v>1</v>
      </c>
      <c r="AK42" s="225">
        <v>1</v>
      </c>
      <c r="AL42" s="225">
        <v>1</v>
      </c>
      <c r="AM42" s="225">
        <v>1</v>
      </c>
      <c r="AN42" s="225">
        <v>1</v>
      </c>
      <c r="AO42" s="225">
        <v>1</v>
      </c>
      <c r="AP42" s="225">
        <v>1</v>
      </c>
      <c r="AQ42" s="225">
        <v>1</v>
      </c>
      <c r="AR42" s="225">
        <v>1</v>
      </c>
      <c r="AS42" s="225">
        <v>1</v>
      </c>
      <c r="AT42" s="225">
        <v>1</v>
      </c>
      <c r="AU42" s="225">
        <v>1</v>
      </c>
      <c r="AV42" s="225">
        <v>1</v>
      </c>
      <c r="AW42" s="225">
        <v>1</v>
      </c>
      <c r="AX42" s="225">
        <v>1</v>
      </c>
    </row>
    <row r="43" spans="1:50" x14ac:dyDescent="0.25">
      <c r="A43" s="224" t="s">
        <v>153</v>
      </c>
      <c r="B43" s="165">
        <v>0</v>
      </c>
      <c r="C43" s="225">
        <v>0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5">
        <v>1</v>
      </c>
      <c r="V43" s="225">
        <v>1</v>
      </c>
      <c r="W43" s="225">
        <v>1</v>
      </c>
      <c r="X43" s="225">
        <v>1</v>
      </c>
      <c r="Y43" s="225">
        <v>2</v>
      </c>
      <c r="Z43" s="225">
        <v>2</v>
      </c>
      <c r="AA43" s="225">
        <v>2</v>
      </c>
      <c r="AB43" s="225">
        <v>2</v>
      </c>
      <c r="AC43" s="225">
        <v>2</v>
      </c>
      <c r="AD43" s="225">
        <v>2</v>
      </c>
      <c r="AE43" s="225">
        <v>2</v>
      </c>
      <c r="AF43" s="225">
        <v>2</v>
      </c>
      <c r="AG43" s="225">
        <v>2</v>
      </c>
      <c r="AH43" s="225">
        <v>2</v>
      </c>
      <c r="AI43" s="225">
        <v>2</v>
      </c>
      <c r="AJ43" s="225">
        <v>2</v>
      </c>
      <c r="AK43" s="225">
        <v>2</v>
      </c>
      <c r="AL43" s="225">
        <v>2</v>
      </c>
      <c r="AM43" s="225">
        <v>2</v>
      </c>
      <c r="AN43" s="225">
        <v>2</v>
      </c>
      <c r="AO43" s="225">
        <v>2</v>
      </c>
      <c r="AP43" s="225">
        <v>2</v>
      </c>
      <c r="AQ43" s="225">
        <v>2</v>
      </c>
      <c r="AR43" s="225">
        <v>2</v>
      </c>
      <c r="AS43" s="225">
        <v>2</v>
      </c>
      <c r="AT43" s="225">
        <v>2</v>
      </c>
      <c r="AU43" s="225">
        <v>2</v>
      </c>
      <c r="AV43" s="225">
        <v>2</v>
      </c>
      <c r="AW43" s="225">
        <v>2</v>
      </c>
      <c r="AX43" s="225">
        <v>2</v>
      </c>
    </row>
    <row r="44" spans="1:50" x14ac:dyDescent="0.25">
      <c r="A44" s="224" t="s">
        <v>294</v>
      </c>
      <c r="B44" s="164">
        <v>0</v>
      </c>
      <c r="C44" s="225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1</v>
      </c>
      <c r="T44" s="225">
        <v>1</v>
      </c>
      <c r="U44" s="225">
        <v>2</v>
      </c>
      <c r="V44" s="225">
        <v>2</v>
      </c>
      <c r="W44" s="225">
        <v>2</v>
      </c>
      <c r="X44" s="225">
        <v>2</v>
      </c>
      <c r="Y44" s="225">
        <v>2</v>
      </c>
      <c r="Z44" s="225">
        <v>2</v>
      </c>
      <c r="AA44" s="225">
        <v>2</v>
      </c>
      <c r="AB44" s="225">
        <v>2</v>
      </c>
      <c r="AC44" s="225">
        <v>2</v>
      </c>
      <c r="AD44" s="225">
        <v>2</v>
      </c>
      <c r="AE44" s="225">
        <v>2</v>
      </c>
      <c r="AF44" s="225">
        <v>2</v>
      </c>
      <c r="AG44" s="225">
        <v>2</v>
      </c>
      <c r="AH44" s="225">
        <v>2</v>
      </c>
      <c r="AI44" s="225">
        <v>2</v>
      </c>
      <c r="AJ44" s="225">
        <v>2</v>
      </c>
      <c r="AK44" s="225">
        <v>2</v>
      </c>
      <c r="AL44" s="225">
        <v>2</v>
      </c>
      <c r="AM44" s="225">
        <v>2</v>
      </c>
      <c r="AN44" s="225">
        <v>2</v>
      </c>
      <c r="AO44" s="225">
        <v>3</v>
      </c>
      <c r="AP44" s="225">
        <v>3</v>
      </c>
      <c r="AQ44" s="225">
        <v>3</v>
      </c>
      <c r="AR44" s="225">
        <v>3</v>
      </c>
      <c r="AS44" s="225">
        <v>3</v>
      </c>
      <c r="AT44" s="225">
        <v>3</v>
      </c>
      <c r="AU44" s="225">
        <v>3</v>
      </c>
      <c r="AV44" s="225">
        <v>3</v>
      </c>
      <c r="AW44" s="225">
        <v>3</v>
      </c>
      <c r="AX44" s="225">
        <v>3</v>
      </c>
    </row>
    <row r="45" spans="1:50" x14ac:dyDescent="0.25">
      <c r="A45" s="224" t="s">
        <v>295</v>
      </c>
      <c r="B45" s="16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25">
        <v>0</v>
      </c>
      <c r="U45" s="225">
        <v>0</v>
      </c>
      <c r="V45" s="225">
        <v>0</v>
      </c>
      <c r="W45" s="225">
        <v>1</v>
      </c>
      <c r="X45" s="225">
        <v>1</v>
      </c>
      <c r="Y45" s="225">
        <v>1</v>
      </c>
      <c r="Z45" s="225">
        <v>1</v>
      </c>
      <c r="AA45" s="225">
        <v>1</v>
      </c>
      <c r="AB45" s="225">
        <v>1</v>
      </c>
      <c r="AC45" s="225">
        <v>2</v>
      </c>
      <c r="AD45" s="225">
        <v>2</v>
      </c>
      <c r="AE45" s="225">
        <v>2</v>
      </c>
      <c r="AF45" s="225">
        <v>2</v>
      </c>
      <c r="AG45" s="225">
        <v>2</v>
      </c>
      <c r="AH45" s="225">
        <v>2</v>
      </c>
      <c r="AI45" s="225">
        <v>2</v>
      </c>
      <c r="AJ45" s="225">
        <v>2</v>
      </c>
      <c r="AK45" s="225">
        <v>2</v>
      </c>
      <c r="AL45" s="225">
        <v>3</v>
      </c>
      <c r="AM45" s="225">
        <v>3</v>
      </c>
      <c r="AN45" s="225">
        <v>3</v>
      </c>
      <c r="AO45" s="225">
        <v>3</v>
      </c>
      <c r="AP45" s="225">
        <v>3</v>
      </c>
      <c r="AQ45" s="225">
        <v>3</v>
      </c>
      <c r="AR45" s="225">
        <v>3</v>
      </c>
      <c r="AS45" s="225">
        <v>3</v>
      </c>
      <c r="AT45" s="225">
        <v>3</v>
      </c>
      <c r="AU45" s="225">
        <v>3</v>
      </c>
      <c r="AV45" s="225">
        <v>4</v>
      </c>
      <c r="AW45" s="225">
        <v>4</v>
      </c>
      <c r="AX45" s="225">
        <v>5</v>
      </c>
    </row>
    <row r="46" spans="1:50" x14ac:dyDescent="0.25">
      <c r="A46" s="224" t="s">
        <v>419</v>
      </c>
      <c r="B46" s="164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225">
        <v>0</v>
      </c>
      <c r="T46" s="225">
        <v>0</v>
      </c>
      <c r="U46" s="225">
        <v>0</v>
      </c>
      <c r="V46" s="225">
        <v>0</v>
      </c>
      <c r="W46" s="225">
        <v>0</v>
      </c>
      <c r="X46" s="225">
        <v>0</v>
      </c>
      <c r="Y46" s="225">
        <v>0</v>
      </c>
      <c r="Z46" s="225">
        <v>0</v>
      </c>
      <c r="AA46" s="225">
        <v>0</v>
      </c>
      <c r="AB46" s="225">
        <v>0</v>
      </c>
      <c r="AC46" s="225">
        <v>0</v>
      </c>
      <c r="AD46" s="225">
        <v>0</v>
      </c>
      <c r="AE46" s="225">
        <v>0</v>
      </c>
      <c r="AF46" s="225">
        <v>0</v>
      </c>
      <c r="AG46" s="225">
        <v>0</v>
      </c>
      <c r="AH46" s="225">
        <v>0</v>
      </c>
      <c r="AI46" s="225">
        <v>0</v>
      </c>
      <c r="AJ46" s="225">
        <v>0</v>
      </c>
      <c r="AK46" s="225">
        <v>0</v>
      </c>
      <c r="AL46" s="225">
        <v>0</v>
      </c>
      <c r="AM46" s="225">
        <v>1</v>
      </c>
      <c r="AN46" s="225">
        <v>1</v>
      </c>
      <c r="AO46" s="225">
        <v>1</v>
      </c>
      <c r="AP46" s="225">
        <v>1</v>
      </c>
      <c r="AQ46" s="225">
        <v>1</v>
      </c>
      <c r="AR46" s="225">
        <v>1</v>
      </c>
      <c r="AS46" s="225">
        <v>1</v>
      </c>
      <c r="AT46" s="225">
        <v>1</v>
      </c>
      <c r="AU46" s="225">
        <v>1</v>
      </c>
      <c r="AV46" s="225">
        <v>1</v>
      </c>
      <c r="AW46" s="225">
        <v>1</v>
      </c>
      <c r="AX46" s="225">
        <v>1</v>
      </c>
    </row>
    <row r="47" spans="1:50" x14ac:dyDescent="0.25">
      <c r="A47" s="224" t="s">
        <v>296</v>
      </c>
      <c r="B47" s="165">
        <v>0</v>
      </c>
      <c r="C47" s="225"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1</v>
      </c>
      <c r="M47" s="225">
        <v>1</v>
      </c>
      <c r="N47" s="225">
        <v>1</v>
      </c>
      <c r="O47" s="225">
        <v>1</v>
      </c>
      <c r="P47" s="225">
        <v>1</v>
      </c>
      <c r="Q47" s="225">
        <v>1</v>
      </c>
      <c r="R47" s="225">
        <v>1</v>
      </c>
      <c r="S47" s="225">
        <v>1</v>
      </c>
      <c r="T47" s="225">
        <v>1</v>
      </c>
      <c r="U47" s="225">
        <v>1</v>
      </c>
      <c r="V47" s="225">
        <v>1</v>
      </c>
      <c r="W47" s="225">
        <v>1</v>
      </c>
      <c r="X47" s="225">
        <v>1</v>
      </c>
      <c r="Y47" s="225">
        <v>1</v>
      </c>
      <c r="Z47" s="225">
        <v>1</v>
      </c>
      <c r="AA47" s="225">
        <v>1</v>
      </c>
      <c r="AB47" s="225">
        <v>1</v>
      </c>
      <c r="AC47" s="225">
        <v>1</v>
      </c>
      <c r="AD47" s="225">
        <v>1</v>
      </c>
      <c r="AE47" s="225">
        <v>1</v>
      </c>
      <c r="AF47" s="225">
        <v>1</v>
      </c>
      <c r="AG47" s="225">
        <v>1</v>
      </c>
      <c r="AH47" s="225">
        <v>1</v>
      </c>
      <c r="AI47" s="225">
        <v>1</v>
      </c>
      <c r="AJ47" s="225">
        <v>1</v>
      </c>
      <c r="AK47" s="225">
        <v>1</v>
      </c>
      <c r="AL47" s="225">
        <v>1</v>
      </c>
      <c r="AM47" s="225">
        <v>1</v>
      </c>
      <c r="AN47" s="225">
        <v>1</v>
      </c>
      <c r="AO47" s="225">
        <v>2</v>
      </c>
      <c r="AP47" s="225">
        <v>2</v>
      </c>
      <c r="AQ47" s="225">
        <v>2</v>
      </c>
      <c r="AR47" s="225">
        <v>2</v>
      </c>
      <c r="AS47" s="225">
        <v>2</v>
      </c>
      <c r="AT47" s="225">
        <v>2</v>
      </c>
      <c r="AU47" s="225">
        <v>2</v>
      </c>
      <c r="AV47" s="225">
        <v>2</v>
      </c>
      <c r="AW47" s="225">
        <v>2</v>
      </c>
      <c r="AX47" s="225">
        <v>2</v>
      </c>
    </row>
    <row r="48" spans="1:50" x14ac:dyDescent="0.25">
      <c r="A48" s="224" t="s">
        <v>297</v>
      </c>
      <c r="B48" s="164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5">
        <v>1</v>
      </c>
      <c r="I48" s="225">
        <v>1</v>
      </c>
      <c r="J48" s="225">
        <v>1</v>
      </c>
      <c r="K48" s="225">
        <v>1</v>
      </c>
      <c r="L48" s="225">
        <v>2</v>
      </c>
      <c r="M48" s="225">
        <v>2</v>
      </c>
      <c r="N48" s="225">
        <v>2</v>
      </c>
      <c r="O48" s="225">
        <v>2</v>
      </c>
      <c r="P48" s="225">
        <v>2</v>
      </c>
      <c r="Q48" s="225">
        <v>3</v>
      </c>
      <c r="R48" s="225">
        <v>3</v>
      </c>
      <c r="S48" s="225">
        <v>4</v>
      </c>
      <c r="T48" s="225">
        <v>5</v>
      </c>
      <c r="U48" s="225">
        <v>5</v>
      </c>
      <c r="V48" s="225">
        <v>5</v>
      </c>
      <c r="W48" s="225">
        <v>5</v>
      </c>
      <c r="X48" s="225">
        <v>5</v>
      </c>
      <c r="Y48" s="225">
        <v>5</v>
      </c>
      <c r="Z48" s="225">
        <v>5</v>
      </c>
      <c r="AA48" s="225">
        <v>5</v>
      </c>
      <c r="AB48" s="225">
        <v>5</v>
      </c>
      <c r="AC48" s="225">
        <v>5</v>
      </c>
      <c r="AD48" s="225">
        <v>5</v>
      </c>
      <c r="AE48" s="225">
        <v>5</v>
      </c>
      <c r="AF48" s="225">
        <v>6</v>
      </c>
      <c r="AG48" s="225">
        <v>6</v>
      </c>
      <c r="AH48" s="225">
        <v>6</v>
      </c>
      <c r="AI48" s="225">
        <v>6</v>
      </c>
      <c r="AJ48" s="225">
        <v>6</v>
      </c>
      <c r="AK48" s="225">
        <v>6</v>
      </c>
      <c r="AL48" s="225">
        <v>6</v>
      </c>
      <c r="AM48" s="225">
        <v>7</v>
      </c>
      <c r="AN48" s="225">
        <v>7</v>
      </c>
      <c r="AO48" s="225">
        <v>7</v>
      </c>
      <c r="AP48" s="225">
        <v>7</v>
      </c>
      <c r="AQ48" s="225">
        <v>7</v>
      </c>
      <c r="AR48" s="225">
        <v>7</v>
      </c>
      <c r="AS48" s="225">
        <v>7</v>
      </c>
      <c r="AT48" s="225">
        <v>7</v>
      </c>
      <c r="AU48" s="225">
        <v>7</v>
      </c>
      <c r="AV48" s="225">
        <v>7</v>
      </c>
      <c r="AW48" s="225">
        <v>7</v>
      </c>
      <c r="AX48" s="225">
        <v>7</v>
      </c>
    </row>
    <row r="49" spans="1:50" x14ac:dyDescent="0.25">
      <c r="A49" s="224" t="s">
        <v>298</v>
      </c>
      <c r="B49" s="165">
        <v>0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1</v>
      </c>
      <c r="L49" s="225">
        <v>1</v>
      </c>
      <c r="M49" s="225">
        <v>1</v>
      </c>
      <c r="N49" s="225">
        <v>1</v>
      </c>
      <c r="O49" s="225">
        <v>1</v>
      </c>
      <c r="P49" s="225">
        <v>1</v>
      </c>
      <c r="Q49" s="225">
        <v>1</v>
      </c>
      <c r="R49" s="225">
        <v>1</v>
      </c>
      <c r="S49" s="225">
        <v>1</v>
      </c>
      <c r="T49" s="225">
        <v>1</v>
      </c>
      <c r="U49" s="225">
        <v>1</v>
      </c>
      <c r="V49" s="225">
        <v>1</v>
      </c>
      <c r="W49" s="225">
        <v>1</v>
      </c>
      <c r="X49" s="225">
        <v>1</v>
      </c>
      <c r="Y49" s="225">
        <v>1</v>
      </c>
      <c r="Z49" s="225">
        <v>2</v>
      </c>
      <c r="AA49" s="225">
        <v>2</v>
      </c>
      <c r="AB49" s="225">
        <v>2</v>
      </c>
      <c r="AC49" s="225">
        <v>2</v>
      </c>
      <c r="AD49" s="225">
        <v>2</v>
      </c>
      <c r="AE49" s="225">
        <v>2</v>
      </c>
      <c r="AF49" s="225">
        <v>2</v>
      </c>
      <c r="AG49" s="225">
        <v>2</v>
      </c>
      <c r="AH49" s="225">
        <v>2</v>
      </c>
      <c r="AI49" s="225">
        <v>2</v>
      </c>
      <c r="AJ49" s="225">
        <v>2</v>
      </c>
      <c r="AK49" s="225">
        <v>2</v>
      </c>
      <c r="AL49" s="225">
        <v>2</v>
      </c>
      <c r="AM49" s="225">
        <v>2</v>
      </c>
      <c r="AN49" s="225">
        <v>2</v>
      </c>
      <c r="AO49" s="225">
        <v>2</v>
      </c>
      <c r="AP49" s="225">
        <v>2</v>
      </c>
      <c r="AQ49" s="225">
        <v>2</v>
      </c>
      <c r="AR49" s="225">
        <v>2</v>
      </c>
      <c r="AS49" s="225">
        <v>2</v>
      </c>
      <c r="AT49" s="225">
        <v>2</v>
      </c>
      <c r="AU49" s="225">
        <v>2</v>
      </c>
      <c r="AV49" s="225">
        <v>2</v>
      </c>
      <c r="AW49" s="225">
        <v>2</v>
      </c>
      <c r="AX49" s="225">
        <v>2</v>
      </c>
    </row>
    <row r="50" spans="1:50" x14ac:dyDescent="0.25">
      <c r="A50" s="224" t="s">
        <v>299</v>
      </c>
      <c r="B50" s="164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2</v>
      </c>
      <c r="J50" s="225">
        <v>2</v>
      </c>
      <c r="K50" s="225">
        <v>2</v>
      </c>
      <c r="L50" s="225">
        <v>2</v>
      </c>
      <c r="M50" s="225">
        <v>2</v>
      </c>
      <c r="N50" s="225">
        <v>3</v>
      </c>
      <c r="O50" s="225">
        <v>3</v>
      </c>
      <c r="P50" s="225">
        <v>3</v>
      </c>
      <c r="Q50" s="225">
        <v>3</v>
      </c>
      <c r="R50" s="225">
        <v>3</v>
      </c>
      <c r="S50" s="225">
        <v>3</v>
      </c>
      <c r="T50" s="225">
        <v>3</v>
      </c>
      <c r="U50" s="225">
        <v>3</v>
      </c>
      <c r="V50" s="225">
        <v>3</v>
      </c>
      <c r="W50" s="225">
        <v>4</v>
      </c>
      <c r="X50" s="225">
        <v>4</v>
      </c>
      <c r="Y50" s="225">
        <v>4</v>
      </c>
      <c r="Z50" s="225">
        <v>4</v>
      </c>
      <c r="AA50" s="225">
        <v>4</v>
      </c>
      <c r="AB50" s="225">
        <v>4</v>
      </c>
      <c r="AC50" s="225">
        <v>4</v>
      </c>
      <c r="AD50" s="225">
        <v>4</v>
      </c>
      <c r="AE50" s="225">
        <v>4</v>
      </c>
      <c r="AF50" s="225">
        <v>4</v>
      </c>
      <c r="AG50" s="225">
        <v>4</v>
      </c>
      <c r="AH50" s="225">
        <v>4</v>
      </c>
      <c r="AI50" s="225">
        <v>4</v>
      </c>
      <c r="AJ50" s="225">
        <v>4</v>
      </c>
      <c r="AK50" s="225">
        <v>4</v>
      </c>
      <c r="AL50" s="225">
        <v>4</v>
      </c>
      <c r="AM50" s="225">
        <v>4</v>
      </c>
      <c r="AN50" s="225">
        <v>5</v>
      </c>
      <c r="AO50" s="225">
        <v>5</v>
      </c>
      <c r="AP50" s="225">
        <v>5</v>
      </c>
      <c r="AQ50" s="225">
        <v>6</v>
      </c>
      <c r="AR50" s="225">
        <v>6</v>
      </c>
      <c r="AS50" s="225">
        <v>6</v>
      </c>
      <c r="AT50" s="225">
        <v>6</v>
      </c>
      <c r="AU50" s="225">
        <v>6</v>
      </c>
      <c r="AV50" s="225">
        <v>6</v>
      </c>
      <c r="AW50" s="225">
        <v>6</v>
      </c>
      <c r="AX50" s="225">
        <v>6</v>
      </c>
    </row>
    <row r="51" spans="1:50" x14ac:dyDescent="0.25">
      <c r="A51" s="224" t="s">
        <v>404</v>
      </c>
      <c r="B51" s="165">
        <v>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25">
        <v>0</v>
      </c>
      <c r="AF51" s="225">
        <v>0</v>
      </c>
      <c r="AG51" s="225">
        <v>0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1</v>
      </c>
      <c r="AN51" s="225">
        <v>1</v>
      </c>
      <c r="AO51" s="225">
        <v>1</v>
      </c>
      <c r="AP51" s="225">
        <v>1</v>
      </c>
      <c r="AQ51" s="225">
        <v>1</v>
      </c>
      <c r="AR51" s="225">
        <v>1</v>
      </c>
      <c r="AS51" s="225">
        <v>1</v>
      </c>
      <c r="AT51" s="225">
        <v>1</v>
      </c>
      <c r="AU51" s="225">
        <v>1</v>
      </c>
      <c r="AV51" s="225">
        <v>1</v>
      </c>
      <c r="AW51" s="225">
        <v>1</v>
      </c>
      <c r="AX51" s="225">
        <v>1</v>
      </c>
    </row>
    <row r="52" spans="1:50" x14ac:dyDescent="0.25">
      <c r="A52" s="224" t="s">
        <v>405</v>
      </c>
      <c r="B52" s="164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5">
        <v>0</v>
      </c>
      <c r="U52" s="225">
        <v>0</v>
      </c>
      <c r="V52" s="225">
        <v>0</v>
      </c>
      <c r="W52" s="225">
        <v>0</v>
      </c>
      <c r="X52" s="225">
        <v>0</v>
      </c>
      <c r="Y52" s="225">
        <v>0</v>
      </c>
      <c r="Z52" s="225">
        <v>0</v>
      </c>
      <c r="AA52" s="225">
        <v>0</v>
      </c>
      <c r="AB52" s="225">
        <v>0</v>
      </c>
      <c r="AC52" s="225">
        <v>0</v>
      </c>
      <c r="AD52" s="225">
        <v>0</v>
      </c>
      <c r="AE52" s="225">
        <v>0</v>
      </c>
      <c r="AF52" s="225">
        <v>0</v>
      </c>
      <c r="AG52" s="225">
        <v>0</v>
      </c>
      <c r="AH52" s="225">
        <v>0</v>
      </c>
      <c r="AI52" s="225">
        <v>0</v>
      </c>
      <c r="AJ52" s="225">
        <v>0</v>
      </c>
      <c r="AK52" s="225">
        <v>0</v>
      </c>
      <c r="AL52" s="225">
        <v>0</v>
      </c>
      <c r="AM52" s="225">
        <v>1</v>
      </c>
      <c r="AN52" s="225">
        <v>1</v>
      </c>
      <c r="AO52" s="225">
        <v>1</v>
      </c>
      <c r="AP52" s="225">
        <v>1</v>
      </c>
      <c r="AQ52" s="225">
        <v>1</v>
      </c>
      <c r="AR52" s="225">
        <v>1</v>
      </c>
      <c r="AS52" s="225">
        <v>1</v>
      </c>
      <c r="AT52" s="225">
        <v>1</v>
      </c>
      <c r="AU52" s="225">
        <v>1</v>
      </c>
      <c r="AV52" s="225">
        <v>1</v>
      </c>
      <c r="AW52" s="225">
        <v>1</v>
      </c>
      <c r="AX52" s="225">
        <v>1</v>
      </c>
    </row>
    <row r="53" spans="1:50" x14ac:dyDescent="0.25">
      <c r="A53" s="224" t="s">
        <v>420</v>
      </c>
      <c r="B53" s="16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Y53" s="225">
        <v>0</v>
      </c>
      <c r="Z53" s="225">
        <v>0</v>
      </c>
      <c r="AA53" s="225">
        <v>0</v>
      </c>
      <c r="AB53" s="225">
        <v>0</v>
      </c>
      <c r="AC53" s="225">
        <v>0</v>
      </c>
      <c r="AD53" s="225">
        <v>0</v>
      </c>
      <c r="AE53" s="225">
        <v>0</v>
      </c>
      <c r="AF53" s="225">
        <v>0</v>
      </c>
      <c r="AG53" s="225">
        <v>0</v>
      </c>
      <c r="AH53" s="225">
        <v>0</v>
      </c>
      <c r="AI53" s="225">
        <v>0</v>
      </c>
      <c r="AJ53" s="225">
        <v>0</v>
      </c>
      <c r="AK53" s="225">
        <v>0</v>
      </c>
      <c r="AL53" s="225">
        <v>0</v>
      </c>
      <c r="AM53" s="225">
        <v>1</v>
      </c>
      <c r="AN53" s="225">
        <v>1</v>
      </c>
      <c r="AO53" s="225">
        <v>1</v>
      </c>
      <c r="AP53" s="225">
        <v>1</v>
      </c>
      <c r="AQ53" s="225">
        <v>1</v>
      </c>
      <c r="AR53" s="225">
        <v>1</v>
      </c>
      <c r="AS53" s="225">
        <v>1</v>
      </c>
      <c r="AT53" s="225">
        <v>1</v>
      </c>
      <c r="AU53" s="225">
        <v>1</v>
      </c>
      <c r="AV53" s="225">
        <v>1</v>
      </c>
      <c r="AW53" s="225">
        <v>1</v>
      </c>
      <c r="AX53" s="225">
        <v>1</v>
      </c>
    </row>
    <row r="54" spans="1:50" x14ac:dyDescent="0.25">
      <c r="A54" s="224" t="s">
        <v>394</v>
      </c>
      <c r="B54" s="164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225">
        <v>1</v>
      </c>
      <c r="AI54" s="225">
        <v>1</v>
      </c>
      <c r="AJ54" s="225">
        <v>1</v>
      </c>
      <c r="AK54" s="225">
        <v>2</v>
      </c>
      <c r="AL54" s="225">
        <v>2</v>
      </c>
      <c r="AM54" s="225">
        <v>2</v>
      </c>
      <c r="AN54" s="225">
        <v>2</v>
      </c>
      <c r="AO54" s="225">
        <v>2</v>
      </c>
      <c r="AP54" s="225">
        <v>2</v>
      </c>
      <c r="AQ54" s="225">
        <v>2</v>
      </c>
      <c r="AR54" s="225">
        <v>2</v>
      </c>
      <c r="AS54" s="225">
        <v>3</v>
      </c>
      <c r="AT54" s="225">
        <v>3</v>
      </c>
      <c r="AU54" s="225">
        <v>3</v>
      </c>
      <c r="AV54" s="225">
        <v>3</v>
      </c>
      <c r="AW54" s="225">
        <v>3</v>
      </c>
      <c r="AX54" s="225">
        <v>3</v>
      </c>
    </row>
    <row r="55" spans="1:50" x14ac:dyDescent="0.25">
      <c r="A55" s="224" t="s">
        <v>300</v>
      </c>
      <c r="B55" s="16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5">
        <v>0</v>
      </c>
      <c r="P55" s="225">
        <v>0</v>
      </c>
      <c r="Q55" s="225">
        <v>0</v>
      </c>
      <c r="R55" s="225">
        <v>0</v>
      </c>
      <c r="S55" s="225">
        <v>0</v>
      </c>
      <c r="T55" s="225">
        <v>0</v>
      </c>
      <c r="U55" s="225">
        <v>0</v>
      </c>
      <c r="V55" s="225">
        <v>1</v>
      </c>
      <c r="W55" s="225">
        <v>1</v>
      </c>
      <c r="X55" s="225">
        <v>2</v>
      </c>
      <c r="Y55" s="225">
        <v>3</v>
      </c>
      <c r="Z55" s="225">
        <v>3</v>
      </c>
      <c r="AA55" s="225">
        <v>3</v>
      </c>
      <c r="AB55" s="225">
        <v>4</v>
      </c>
      <c r="AC55" s="225">
        <v>6</v>
      </c>
      <c r="AD55" s="225">
        <v>6</v>
      </c>
      <c r="AE55" s="225">
        <v>6</v>
      </c>
      <c r="AF55" s="225">
        <v>6</v>
      </c>
      <c r="AG55" s="225">
        <v>6</v>
      </c>
      <c r="AH55" s="225">
        <v>6</v>
      </c>
      <c r="AI55" s="225">
        <v>6</v>
      </c>
      <c r="AJ55" s="225">
        <v>7</v>
      </c>
      <c r="AK55" s="225">
        <v>7</v>
      </c>
      <c r="AL55" s="225">
        <v>7</v>
      </c>
      <c r="AM55" s="225">
        <v>7</v>
      </c>
      <c r="AN55" s="225">
        <v>7</v>
      </c>
      <c r="AO55" s="225">
        <v>7</v>
      </c>
      <c r="AP55" s="225">
        <v>7</v>
      </c>
      <c r="AQ55" s="225">
        <v>7</v>
      </c>
      <c r="AR55" s="225">
        <v>7</v>
      </c>
      <c r="AS55" s="225">
        <v>7</v>
      </c>
      <c r="AT55" s="225">
        <v>7</v>
      </c>
      <c r="AU55" s="225">
        <v>7</v>
      </c>
      <c r="AV55" s="225">
        <v>7</v>
      </c>
      <c r="AW55" s="225">
        <v>7</v>
      </c>
      <c r="AX55" s="225">
        <v>7</v>
      </c>
    </row>
    <row r="56" spans="1:50" x14ac:dyDescent="0.25">
      <c r="A56" s="224" t="s">
        <v>301</v>
      </c>
      <c r="B56" s="164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225">
        <v>0</v>
      </c>
      <c r="L56" s="225">
        <v>1</v>
      </c>
      <c r="M56" s="225">
        <v>1</v>
      </c>
      <c r="N56" s="225">
        <v>1</v>
      </c>
      <c r="O56" s="225">
        <v>4</v>
      </c>
      <c r="P56" s="225">
        <v>4</v>
      </c>
      <c r="Q56" s="225">
        <v>7</v>
      </c>
      <c r="R56" s="225">
        <v>7</v>
      </c>
      <c r="S56" s="225">
        <v>8</v>
      </c>
      <c r="T56" s="225">
        <v>10</v>
      </c>
      <c r="U56" s="225">
        <v>12</v>
      </c>
      <c r="V56" s="225">
        <v>13</v>
      </c>
      <c r="W56" s="225">
        <v>13</v>
      </c>
      <c r="X56" s="225">
        <v>13</v>
      </c>
      <c r="Y56" s="225">
        <v>13</v>
      </c>
      <c r="Z56" s="225">
        <v>13</v>
      </c>
      <c r="AA56" s="225">
        <v>13</v>
      </c>
      <c r="AB56" s="225">
        <v>13</v>
      </c>
      <c r="AC56" s="225">
        <v>14</v>
      </c>
      <c r="AD56" s="225">
        <v>14</v>
      </c>
      <c r="AE56" s="225">
        <v>14</v>
      </c>
      <c r="AF56" s="225">
        <v>14</v>
      </c>
      <c r="AG56" s="225">
        <v>14</v>
      </c>
      <c r="AH56" s="225">
        <v>14</v>
      </c>
      <c r="AI56" s="225">
        <v>14</v>
      </c>
      <c r="AJ56" s="225">
        <v>14</v>
      </c>
      <c r="AK56" s="225">
        <v>14</v>
      </c>
      <c r="AL56" s="225">
        <v>14</v>
      </c>
      <c r="AM56" s="225">
        <v>14</v>
      </c>
      <c r="AN56" s="225">
        <v>14</v>
      </c>
      <c r="AO56" s="225">
        <v>15</v>
      </c>
      <c r="AP56" s="225">
        <v>15</v>
      </c>
      <c r="AQ56" s="225">
        <v>15</v>
      </c>
      <c r="AR56" s="225">
        <v>15</v>
      </c>
      <c r="AS56" s="225">
        <v>15</v>
      </c>
      <c r="AT56" s="225">
        <v>15</v>
      </c>
      <c r="AU56" s="225">
        <v>15</v>
      </c>
      <c r="AV56" s="225">
        <v>16</v>
      </c>
      <c r="AW56" s="225">
        <v>16</v>
      </c>
      <c r="AX56" s="225">
        <v>16</v>
      </c>
    </row>
    <row r="57" spans="1:50" x14ac:dyDescent="0.25">
      <c r="A57" s="224" t="s">
        <v>302</v>
      </c>
      <c r="B57" s="16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5">
        <v>0</v>
      </c>
      <c r="U57" s="225">
        <v>0</v>
      </c>
      <c r="V57" s="225">
        <v>0</v>
      </c>
      <c r="W57" s="225">
        <v>1</v>
      </c>
      <c r="X57" s="225">
        <v>1</v>
      </c>
      <c r="Y57" s="225">
        <v>1</v>
      </c>
      <c r="Z57" s="225">
        <v>1</v>
      </c>
      <c r="AA57" s="225">
        <v>1</v>
      </c>
      <c r="AB57" s="225">
        <v>1</v>
      </c>
      <c r="AC57" s="225">
        <v>1</v>
      </c>
      <c r="AD57" s="225">
        <v>1</v>
      </c>
      <c r="AE57" s="225">
        <v>2</v>
      </c>
      <c r="AF57" s="225">
        <v>2</v>
      </c>
      <c r="AG57" s="225">
        <v>2</v>
      </c>
      <c r="AH57" s="225">
        <v>2</v>
      </c>
      <c r="AI57" s="225">
        <v>2</v>
      </c>
      <c r="AJ57" s="225">
        <v>2</v>
      </c>
      <c r="AK57" s="225">
        <v>2</v>
      </c>
      <c r="AL57" s="225">
        <v>2</v>
      </c>
      <c r="AM57" s="225">
        <v>3</v>
      </c>
      <c r="AN57" s="225">
        <v>3</v>
      </c>
      <c r="AO57" s="225">
        <v>4</v>
      </c>
      <c r="AP57" s="225">
        <v>5</v>
      </c>
      <c r="AQ57" s="225">
        <v>5</v>
      </c>
      <c r="AR57" s="225">
        <v>5</v>
      </c>
      <c r="AS57" s="225">
        <v>6</v>
      </c>
      <c r="AT57" s="225">
        <v>6</v>
      </c>
      <c r="AU57" s="225">
        <v>6</v>
      </c>
      <c r="AV57" s="225">
        <v>6</v>
      </c>
      <c r="AW57" s="225">
        <v>6</v>
      </c>
      <c r="AX57" s="225">
        <v>6</v>
      </c>
    </row>
    <row r="58" spans="1:50" x14ac:dyDescent="0.25">
      <c r="A58" s="224" t="s">
        <v>303</v>
      </c>
      <c r="B58" s="164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1</v>
      </c>
      <c r="H58" s="225">
        <v>1</v>
      </c>
      <c r="I58" s="225">
        <v>1</v>
      </c>
      <c r="J58" s="225">
        <v>1</v>
      </c>
      <c r="K58" s="225">
        <v>1</v>
      </c>
      <c r="L58" s="225">
        <v>2</v>
      </c>
      <c r="M58" s="225">
        <v>2</v>
      </c>
      <c r="N58" s="225">
        <v>2</v>
      </c>
      <c r="O58" s="225">
        <v>2</v>
      </c>
      <c r="P58" s="225">
        <v>5</v>
      </c>
      <c r="Q58" s="225">
        <v>6</v>
      </c>
      <c r="R58" s="225">
        <v>6</v>
      </c>
      <c r="S58" s="225">
        <v>6</v>
      </c>
      <c r="T58" s="225">
        <v>7</v>
      </c>
      <c r="U58" s="225">
        <v>7</v>
      </c>
      <c r="V58" s="225">
        <v>7</v>
      </c>
      <c r="W58" s="225">
        <v>8</v>
      </c>
      <c r="X58" s="225">
        <v>9</v>
      </c>
      <c r="Y58" s="225">
        <v>9</v>
      </c>
      <c r="Z58" s="225">
        <v>9</v>
      </c>
      <c r="AA58" s="225">
        <v>9</v>
      </c>
      <c r="AB58" s="225">
        <v>9</v>
      </c>
      <c r="AC58" s="225">
        <v>9</v>
      </c>
      <c r="AD58" s="225">
        <v>10</v>
      </c>
      <c r="AE58" s="225">
        <v>10</v>
      </c>
      <c r="AF58" s="225">
        <v>10</v>
      </c>
      <c r="AG58" s="225">
        <v>12</v>
      </c>
      <c r="AH58" s="225">
        <v>12</v>
      </c>
      <c r="AI58" s="225">
        <v>12</v>
      </c>
      <c r="AJ58" s="225">
        <v>12</v>
      </c>
      <c r="AK58" s="225">
        <v>12</v>
      </c>
      <c r="AL58" s="225">
        <v>13</v>
      </c>
      <c r="AM58" s="225">
        <v>16</v>
      </c>
      <c r="AN58" s="225">
        <v>17</v>
      </c>
      <c r="AO58" s="225">
        <v>20</v>
      </c>
      <c r="AP58" s="225">
        <v>21</v>
      </c>
      <c r="AQ58" s="225">
        <v>25</v>
      </c>
      <c r="AR58" s="225">
        <v>27</v>
      </c>
      <c r="AS58" s="225">
        <v>28</v>
      </c>
      <c r="AT58" s="225">
        <v>30</v>
      </c>
      <c r="AU58" s="225">
        <v>30</v>
      </c>
      <c r="AV58" s="225">
        <v>32</v>
      </c>
      <c r="AW58" s="225">
        <v>32</v>
      </c>
      <c r="AX58" s="225">
        <v>37</v>
      </c>
    </row>
    <row r="59" spans="1:50" x14ac:dyDescent="0.25">
      <c r="A59" s="224" t="s">
        <v>304</v>
      </c>
      <c r="B59" s="165">
        <v>0</v>
      </c>
      <c r="C59" s="225">
        <v>0</v>
      </c>
      <c r="D59" s="225">
        <v>0</v>
      </c>
      <c r="E59" s="225">
        <v>0</v>
      </c>
      <c r="F59" s="225">
        <v>1</v>
      </c>
      <c r="G59" s="225">
        <v>1</v>
      </c>
      <c r="H59" s="225">
        <v>2</v>
      </c>
      <c r="I59" s="225">
        <v>2</v>
      </c>
      <c r="J59" s="225">
        <v>2</v>
      </c>
      <c r="K59" s="225">
        <v>2</v>
      </c>
      <c r="L59" s="225">
        <v>2</v>
      </c>
      <c r="M59" s="225">
        <v>2</v>
      </c>
      <c r="N59" s="225">
        <v>3</v>
      </c>
      <c r="O59" s="225">
        <v>3</v>
      </c>
      <c r="P59" s="225">
        <v>3</v>
      </c>
      <c r="Q59" s="225">
        <v>3</v>
      </c>
      <c r="R59" s="225">
        <v>3</v>
      </c>
      <c r="S59" s="225">
        <v>3</v>
      </c>
      <c r="T59" s="225">
        <v>3</v>
      </c>
      <c r="U59" s="225">
        <v>3</v>
      </c>
      <c r="V59" s="225">
        <v>3</v>
      </c>
      <c r="W59" s="225">
        <v>3</v>
      </c>
      <c r="X59" s="225">
        <v>3</v>
      </c>
      <c r="Y59" s="225">
        <v>3</v>
      </c>
      <c r="Z59" s="225">
        <v>4</v>
      </c>
      <c r="AA59" s="225">
        <v>4</v>
      </c>
      <c r="AB59" s="225">
        <v>4</v>
      </c>
      <c r="AC59" s="225">
        <v>6</v>
      </c>
      <c r="AD59" s="225">
        <v>6</v>
      </c>
      <c r="AE59" s="225">
        <v>6</v>
      </c>
      <c r="AF59" s="225">
        <v>9</v>
      </c>
      <c r="AG59" s="225">
        <v>9</v>
      </c>
      <c r="AH59" s="225">
        <v>9</v>
      </c>
      <c r="AI59" s="225">
        <v>9</v>
      </c>
      <c r="AJ59" s="225">
        <v>9</v>
      </c>
      <c r="AK59" s="225">
        <v>9</v>
      </c>
      <c r="AL59" s="225">
        <v>9</v>
      </c>
      <c r="AM59" s="225">
        <v>13</v>
      </c>
      <c r="AN59" s="225">
        <v>13</v>
      </c>
      <c r="AO59" s="225">
        <v>13</v>
      </c>
      <c r="AP59" s="225">
        <v>14</v>
      </c>
      <c r="AQ59" s="225">
        <v>17</v>
      </c>
      <c r="AR59" s="225">
        <v>17</v>
      </c>
      <c r="AS59" s="225">
        <v>17</v>
      </c>
      <c r="AT59" s="225">
        <v>17</v>
      </c>
      <c r="AU59" s="225">
        <v>17</v>
      </c>
      <c r="AV59" s="225">
        <v>17</v>
      </c>
      <c r="AW59" s="225">
        <v>17</v>
      </c>
      <c r="AX59" s="225">
        <v>19</v>
      </c>
    </row>
    <row r="60" spans="1:50" x14ac:dyDescent="0.25">
      <c r="A60" s="224" t="s">
        <v>305</v>
      </c>
      <c r="B60" s="164">
        <v>0</v>
      </c>
      <c r="C60" s="225">
        <v>0</v>
      </c>
      <c r="D60" s="225">
        <v>1</v>
      </c>
      <c r="E60" s="225">
        <v>1</v>
      </c>
      <c r="F60" s="225">
        <v>1</v>
      </c>
      <c r="G60" s="225">
        <v>1</v>
      </c>
      <c r="H60" s="225">
        <v>1</v>
      </c>
      <c r="I60" s="225">
        <v>1</v>
      </c>
      <c r="J60" s="225">
        <v>1</v>
      </c>
      <c r="K60" s="225">
        <v>1</v>
      </c>
      <c r="L60" s="225">
        <v>2</v>
      </c>
      <c r="M60" s="225">
        <v>2</v>
      </c>
      <c r="N60" s="225">
        <v>3</v>
      </c>
      <c r="O60" s="225">
        <v>3</v>
      </c>
      <c r="P60" s="225">
        <v>3</v>
      </c>
      <c r="Q60" s="225">
        <v>3</v>
      </c>
      <c r="R60" s="225">
        <v>3</v>
      </c>
      <c r="S60" s="225">
        <v>3</v>
      </c>
      <c r="T60" s="225">
        <v>3</v>
      </c>
      <c r="U60" s="225">
        <v>3</v>
      </c>
      <c r="V60" s="225">
        <v>3</v>
      </c>
      <c r="W60" s="225">
        <v>3</v>
      </c>
      <c r="X60" s="225">
        <v>3</v>
      </c>
      <c r="Y60" s="225">
        <v>3</v>
      </c>
      <c r="Z60" s="225">
        <v>3</v>
      </c>
      <c r="AA60" s="225">
        <v>3</v>
      </c>
      <c r="AB60" s="225">
        <v>3</v>
      </c>
      <c r="AC60" s="225">
        <v>3</v>
      </c>
      <c r="AD60" s="225">
        <v>3</v>
      </c>
      <c r="AE60" s="225">
        <v>3</v>
      </c>
      <c r="AF60" s="225">
        <v>4</v>
      </c>
      <c r="AG60" s="225">
        <v>5</v>
      </c>
      <c r="AH60" s="225">
        <v>6</v>
      </c>
      <c r="AI60" s="225">
        <v>6</v>
      </c>
      <c r="AJ60" s="225">
        <v>6</v>
      </c>
      <c r="AK60" s="225">
        <v>7</v>
      </c>
      <c r="AL60" s="225">
        <v>7</v>
      </c>
      <c r="AM60" s="225">
        <v>8</v>
      </c>
      <c r="AN60" s="225">
        <v>8</v>
      </c>
      <c r="AO60" s="225">
        <v>8</v>
      </c>
      <c r="AP60" s="225">
        <v>8</v>
      </c>
      <c r="AQ60" s="225">
        <v>8</v>
      </c>
      <c r="AR60" s="225">
        <v>8</v>
      </c>
      <c r="AS60" s="225">
        <v>8</v>
      </c>
      <c r="AT60" s="225">
        <v>8</v>
      </c>
      <c r="AU60" s="225">
        <v>8</v>
      </c>
      <c r="AV60" s="225">
        <v>9</v>
      </c>
      <c r="AW60" s="225">
        <v>9</v>
      </c>
      <c r="AX60" s="225">
        <v>9</v>
      </c>
    </row>
    <row r="61" spans="1:50" x14ac:dyDescent="0.25">
      <c r="A61" s="224" t="s">
        <v>387</v>
      </c>
      <c r="B61" s="165">
        <v>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  <c r="T61" s="225">
        <v>0</v>
      </c>
      <c r="U61" s="225">
        <v>0</v>
      </c>
      <c r="V61" s="225">
        <v>0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225">
        <v>0</v>
      </c>
      <c r="AC61" s="225">
        <v>0</v>
      </c>
      <c r="AD61" s="225">
        <v>0</v>
      </c>
      <c r="AE61" s="225">
        <v>0</v>
      </c>
      <c r="AF61" s="225">
        <v>0</v>
      </c>
      <c r="AG61" s="225">
        <v>1</v>
      </c>
      <c r="AH61" s="225">
        <v>1</v>
      </c>
      <c r="AI61" s="225">
        <v>1</v>
      </c>
      <c r="AJ61" s="225">
        <v>1</v>
      </c>
      <c r="AK61" s="225">
        <v>1</v>
      </c>
      <c r="AL61" s="225">
        <v>1</v>
      </c>
      <c r="AM61" s="225">
        <v>1</v>
      </c>
      <c r="AN61" s="225">
        <v>1</v>
      </c>
      <c r="AO61" s="225">
        <v>1</v>
      </c>
      <c r="AP61" s="225">
        <v>1</v>
      </c>
      <c r="AQ61" s="225">
        <v>1</v>
      </c>
      <c r="AR61" s="225">
        <v>1</v>
      </c>
      <c r="AS61" s="225">
        <v>1</v>
      </c>
      <c r="AT61" s="225">
        <v>1</v>
      </c>
      <c r="AU61" s="225">
        <v>1</v>
      </c>
      <c r="AV61" s="225">
        <v>1</v>
      </c>
      <c r="AW61" s="225">
        <v>1</v>
      </c>
      <c r="AX61" s="225">
        <v>1</v>
      </c>
    </row>
    <row r="62" spans="1:50" x14ac:dyDescent="0.25">
      <c r="A62" s="224" t="s">
        <v>306</v>
      </c>
      <c r="B62" s="164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1</v>
      </c>
      <c r="K62" s="225">
        <v>1</v>
      </c>
      <c r="L62" s="225">
        <v>1</v>
      </c>
      <c r="M62" s="225">
        <v>1</v>
      </c>
      <c r="N62" s="225">
        <v>1</v>
      </c>
      <c r="O62" s="225">
        <v>3</v>
      </c>
      <c r="P62" s="225">
        <v>3</v>
      </c>
      <c r="Q62" s="225">
        <v>3</v>
      </c>
      <c r="R62" s="225">
        <v>4</v>
      </c>
      <c r="S62" s="225">
        <v>4</v>
      </c>
      <c r="T62" s="225">
        <v>4</v>
      </c>
      <c r="U62" s="225">
        <v>4</v>
      </c>
      <c r="V62" s="225">
        <v>4</v>
      </c>
      <c r="W62" s="225">
        <v>4</v>
      </c>
      <c r="X62" s="225">
        <v>4</v>
      </c>
      <c r="Y62" s="225">
        <v>4</v>
      </c>
      <c r="Z62" s="225">
        <v>4</v>
      </c>
      <c r="AA62" s="225">
        <v>6</v>
      </c>
      <c r="AB62" s="225">
        <v>6</v>
      </c>
      <c r="AC62" s="225">
        <v>6</v>
      </c>
      <c r="AD62" s="225">
        <v>6</v>
      </c>
      <c r="AE62" s="225">
        <v>7</v>
      </c>
      <c r="AF62" s="225">
        <v>7</v>
      </c>
      <c r="AG62" s="225">
        <v>7</v>
      </c>
      <c r="AH62" s="225">
        <v>7</v>
      </c>
      <c r="AI62" s="225">
        <v>7</v>
      </c>
      <c r="AJ62" s="225">
        <v>7</v>
      </c>
      <c r="AK62" s="225">
        <v>8</v>
      </c>
      <c r="AL62" s="225">
        <v>8</v>
      </c>
      <c r="AM62" s="225">
        <v>10</v>
      </c>
      <c r="AN62" s="225">
        <v>10</v>
      </c>
      <c r="AO62" s="225">
        <v>10</v>
      </c>
      <c r="AP62" s="225">
        <v>10</v>
      </c>
      <c r="AQ62" s="225">
        <v>10</v>
      </c>
      <c r="AR62" s="225">
        <v>10</v>
      </c>
      <c r="AS62" s="225">
        <v>10</v>
      </c>
      <c r="AT62" s="225">
        <v>10</v>
      </c>
      <c r="AU62" s="225">
        <v>10</v>
      </c>
      <c r="AV62" s="225">
        <v>10</v>
      </c>
      <c r="AW62" s="225">
        <v>10</v>
      </c>
      <c r="AX62" s="225">
        <v>10</v>
      </c>
    </row>
    <row r="63" spans="1:50" x14ac:dyDescent="0.25">
      <c r="A63" s="224" t="s">
        <v>351</v>
      </c>
      <c r="B63" s="165">
        <v>0</v>
      </c>
      <c r="C63" s="225">
        <v>1</v>
      </c>
      <c r="D63" s="225">
        <v>1</v>
      </c>
      <c r="E63" s="225">
        <v>1</v>
      </c>
      <c r="F63" s="225">
        <v>1</v>
      </c>
      <c r="G63" s="225">
        <v>1</v>
      </c>
      <c r="H63" s="225">
        <v>1</v>
      </c>
      <c r="I63" s="225">
        <v>1</v>
      </c>
      <c r="J63" s="225">
        <v>1</v>
      </c>
      <c r="K63" s="225">
        <v>1</v>
      </c>
      <c r="L63" s="225">
        <v>1</v>
      </c>
      <c r="M63" s="225">
        <v>1</v>
      </c>
      <c r="N63" s="225">
        <v>1</v>
      </c>
      <c r="O63" s="225">
        <v>1</v>
      </c>
      <c r="P63" s="225">
        <v>1</v>
      </c>
      <c r="Q63" s="225">
        <v>1</v>
      </c>
      <c r="R63" s="225">
        <v>1</v>
      </c>
      <c r="S63" s="225">
        <v>1</v>
      </c>
      <c r="T63" s="225">
        <v>1</v>
      </c>
      <c r="U63" s="225">
        <v>1</v>
      </c>
      <c r="V63" s="225">
        <v>1</v>
      </c>
      <c r="W63" s="225">
        <v>1</v>
      </c>
      <c r="X63" s="225">
        <v>1</v>
      </c>
      <c r="Y63" s="225">
        <v>1</v>
      </c>
      <c r="Z63" s="225">
        <v>1</v>
      </c>
      <c r="AA63" s="225">
        <v>1</v>
      </c>
      <c r="AB63" s="225">
        <v>1</v>
      </c>
      <c r="AC63" s="225">
        <v>1</v>
      </c>
      <c r="AD63" s="225">
        <v>1</v>
      </c>
      <c r="AE63" s="225">
        <v>1</v>
      </c>
      <c r="AF63" s="225">
        <v>1</v>
      </c>
      <c r="AG63" s="225">
        <v>1</v>
      </c>
      <c r="AH63" s="225">
        <v>1</v>
      </c>
      <c r="AI63" s="225">
        <v>1</v>
      </c>
      <c r="AJ63" s="225">
        <v>1</v>
      </c>
      <c r="AK63" s="225">
        <v>1</v>
      </c>
      <c r="AL63" s="225">
        <v>1</v>
      </c>
      <c r="AM63" s="225">
        <v>1</v>
      </c>
      <c r="AN63" s="225">
        <v>1</v>
      </c>
      <c r="AO63" s="225">
        <v>1</v>
      </c>
      <c r="AP63" s="225">
        <v>1</v>
      </c>
      <c r="AQ63" s="225">
        <v>1</v>
      </c>
      <c r="AR63" s="225">
        <v>1</v>
      </c>
      <c r="AS63" s="225">
        <v>1</v>
      </c>
      <c r="AT63" s="225">
        <v>1</v>
      </c>
      <c r="AU63" s="225">
        <v>1</v>
      </c>
      <c r="AV63" s="225">
        <v>1</v>
      </c>
      <c r="AW63" s="225">
        <v>1</v>
      </c>
      <c r="AX63" s="225">
        <v>1</v>
      </c>
    </row>
    <row r="64" spans="1:50" x14ac:dyDescent="0.25">
      <c r="A64" s="224" t="s">
        <v>402</v>
      </c>
      <c r="B64" s="164">
        <v>0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  <c r="T64" s="225">
        <v>0</v>
      </c>
      <c r="U64" s="225">
        <v>0</v>
      </c>
      <c r="V64" s="225">
        <v>0</v>
      </c>
      <c r="W64" s="225">
        <v>0</v>
      </c>
      <c r="X64" s="225">
        <v>0</v>
      </c>
      <c r="Y64" s="225">
        <v>0</v>
      </c>
      <c r="Z64" s="225">
        <v>0</v>
      </c>
      <c r="AA64" s="225">
        <v>0</v>
      </c>
      <c r="AB64" s="225">
        <v>0</v>
      </c>
      <c r="AC64" s="225">
        <v>0</v>
      </c>
      <c r="AD64" s="225">
        <v>0</v>
      </c>
      <c r="AE64" s="225">
        <v>0</v>
      </c>
      <c r="AF64" s="225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1</v>
      </c>
      <c r="AM64" s="225">
        <v>1</v>
      </c>
      <c r="AN64" s="225">
        <v>1</v>
      </c>
      <c r="AO64" s="225">
        <v>1</v>
      </c>
      <c r="AP64" s="225">
        <v>1</v>
      </c>
      <c r="AQ64" s="225">
        <v>1</v>
      </c>
      <c r="AR64" s="225">
        <v>1</v>
      </c>
      <c r="AS64" s="225">
        <v>1</v>
      </c>
      <c r="AT64" s="225">
        <v>1</v>
      </c>
      <c r="AU64" s="225">
        <v>1</v>
      </c>
      <c r="AV64" s="225">
        <v>1</v>
      </c>
      <c r="AW64" s="225">
        <v>2</v>
      </c>
      <c r="AX64" s="225">
        <v>2</v>
      </c>
    </row>
    <row r="65" spans="1:50" x14ac:dyDescent="0.25">
      <c r="A65" s="224" t="s">
        <v>352</v>
      </c>
      <c r="B65" s="165">
        <v>0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1</v>
      </c>
      <c r="O65" s="225">
        <v>1</v>
      </c>
      <c r="P65" s="225">
        <v>1</v>
      </c>
      <c r="Q65" s="225">
        <v>1</v>
      </c>
      <c r="R65" s="225">
        <v>1</v>
      </c>
      <c r="S65" s="225">
        <v>1</v>
      </c>
      <c r="T65" s="225">
        <v>1</v>
      </c>
      <c r="U65" s="225">
        <v>1</v>
      </c>
      <c r="V65" s="225">
        <v>1</v>
      </c>
      <c r="W65" s="225">
        <v>2</v>
      </c>
      <c r="X65" s="225">
        <v>2</v>
      </c>
      <c r="Y65" s="225">
        <v>2</v>
      </c>
      <c r="Z65" s="225">
        <v>2</v>
      </c>
      <c r="AA65" s="225">
        <v>2</v>
      </c>
      <c r="AB65" s="225">
        <v>2</v>
      </c>
      <c r="AC65" s="225">
        <v>3</v>
      </c>
      <c r="AD65" s="225">
        <v>3</v>
      </c>
      <c r="AE65" s="225">
        <v>4</v>
      </c>
      <c r="AF65" s="225">
        <v>4</v>
      </c>
      <c r="AG65" s="225">
        <v>4</v>
      </c>
      <c r="AH65" s="225">
        <v>4</v>
      </c>
      <c r="AI65" s="225">
        <v>4</v>
      </c>
      <c r="AJ65" s="225">
        <v>4</v>
      </c>
      <c r="AK65" s="225">
        <v>4</v>
      </c>
      <c r="AL65" s="225">
        <v>4</v>
      </c>
      <c r="AM65" s="225">
        <v>4</v>
      </c>
      <c r="AN65" s="225">
        <v>4</v>
      </c>
      <c r="AO65" s="225">
        <v>4</v>
      </c>
      <c r="AP65" s="225">
        <v>4</v>
      </c>
      <c r="AQ65" s="225">
        <v>4</v>
      </c>
      <c r="AR65" s="225">
        <v>4</v>
      </c>
      <c r="AS65" s="225">
        <v>5</v>
      </c>
      <c r="AT65" s="225">
        <v>5</v>
      </c>
      <c r="AU65" s="225">
        <v>5</v>
      </c>
      <c r="AV65" s="225">
        <v>5</v>
      </c>
      <c r="AW65" s="225">
        <v>5</v>
      </c>
      <c r="AX65" s="225">
        <v>6</v>
      </c>
    </row>
    <row r="66" spans="1:50" x14ac:dyDescent="0.25">
      <c r="A66" s="224" t="s">
        <v>421</v>
      </c>
      <c r="B66" s="164">
        <v>0</v>
      </c>
      <c r="C66" s="225">
        <v>0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  <c r="S66" s="225">
        <v>0</v>
      </c>
      <c r="T66" s="225">
        <v>0</v>
      </c>
      <c r="U66" s="225">
        <v>0</v>
      </c>
      <c r="V66" s="225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225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0</v>
      </c>
      <c r="AL66" s="225">
        <v>0</v>
      </c>
      <c r="AM66" s="225">
        <v>0</v>
      </c>
      <c r="AN66" s="225">
        <v>0</v>
      </c>
      <c r="AO66" s="225">
        <v>2</v>
      </c>
      <c r="AP66" s="225">
        <v>2</v>
      </c>
      <c r="AQ66" s="225">
        <v>2</v>
      </c>
      <c r="AR66" s="225">
        <v>2</v>
      </c>
      <c r="AS66" s="225">
        <v>2</v>
      </c>
      <c r="AT66" s="225">
        <v>2</v>
      </c>
      <c r="AU66" s="225">
        <v>2</v>
      </c>
      <c r="AV66" s="225">
        <v>2</v>
      </c>
      <c r="AW66" s="225">
        <v>2</v>
      </c>
      <c r="AX66" s="225">
        <v>2</v>
      </c>
    </row>
    <row r="67" spans="1:50" x14ac:dyDescent="0.25">
      <c r="A67" s="224" t="s">
        <v>395</v>
      </c>
      <c r="B67" s="165">
        <v>0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5">
        <v>0</v>
      </c>
      <c r="Q67" s="225">
        <v>0</v>
      </c>
      <c r="R67" s="225">
        <v>0</v>
      </c>
      <c r="S67" s="225">
        <v>0</v>
      </c>
      <c r="T67" s="225">
        <v>0</v>
      </c>
      <c r="U67" s="225">
        <v>0</v>
      </c>
      <c r="V67" s="225">
        <v>0</v>
      </c>
      <c r="W67" s="225">
        <v>0</v>
      </c>
      <c r="X67" s="225">
        <v>0</v>
      </c>
      <c r="Y67" s="225">
        <v>0</v>
      </c>
      <c r="Z67" s="225">
        <v>0</v>
      </c>
      <c r="AA67" s="225">
        <v>0</v>
      </c>
      <c r="AB67" s="225">
        <v>0</v>
      </c>
      <c r="AC67" s="225">
        <v>0</v>
      </c>
      <c r="AD67" s="225">
        <v>0</v>
      </c>
      <c r="AE67" s="225">
        <v>0</v>
      </c>
      <c r="AF67" s="225">
        <v>0</v>
      </c>
      <c r="AG67" s="225">
        <v>0</v>
      </c>
      <c r="AH67" s="225">
        <v>1</v>
      </c>
      <c r="AI67" s="225">
        <v>1</v>
      </c>
      <c r="AJ67" s="225">
        <v>1</v>
      </c>
      <c r="AK67" s="225">
        <v>1</v>
      </c>
      <c r="AL67" s="225">
        <v>1</v>
      </c>
      <c r="AM67" s="225">
        <v>1</v>
      </c>
      <c r="AN67" s="225">
        <v>1</v>
      </c>
      <c r="AO67" s="225">
        <v>1</v>
      </c>
      <c r="AP67" s="225">
        <v>1</v>
      </c>
      <c r="AQ67" s="225">
        <v>1</v>
      </c>
      <c r="AR67" s="225">
        <v>1</v>
      </c>
      <c r="AS67" s="225">
        <v>1</v>
      </c>
      <c r="AT67" s="225">
        <v>1</v>
      </c>
      <c r="AU67" s="225">
        <v>1</v>
      </c>
      <c r="AV67" s="225">
        <v>1</v>
      </c>
      <c r="AW67" s="225">
        <v>1</v>
      </c>
      <c r="AX67" s="225">
        <v>1</v>
      </c>
    </row>
    <row r="68" spans="1:50" x14ac:dyDescent="0.25">
      <c r="A68" s="224" t="s">
        <v>353</v>
      </c>
      <c r="B68" s="164">
        <v>0</v>
      </c>
      <c r="C68" s="225">
        <v>0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  <c r="T68" s="225">
        <v>0</v>
      </c>
      <c r="U68" s="225">
        <v>0</v>
      </c>
      <c r="V68" s="225">
        <v>0</v>
      </c>
      <c r="W68" s="225">
        <v>0</v>
      </c>
      <c r="X68" s="225">
        <v>0</v>
      </c>
      <c r="Y68" s="225">
        <v>0</v>
      </c>
      <c r="Z68" s="225">
        <v>0</v>
      </c>
      <c r="AA68" s="225">
        <v>0</v>
      </c>
      <c r="AB68" s="225">
        <v>0</v>
      </c>
      <c r="AC68" s="225">
        <v>0</v>
      </c>
      <c r="AD68" s="225">
        <v>1</v>
      </c>
      <c r="AE68" s="225">
        <v>1</v>
      </c>
      <c r="AF68" s="225">
        <v>1</v>
      </c>
      <c r="AG68" s="225">
        <v>1</v>
      </c>
      <c r="AH68" s="225">
        <v>1</v>
      </c>
      <c r="AI68" s="225">
        <v>1</v>
      </c>
      <c r="AJ68" s="225">
        <v>1</v>
      </c>
      <c r="AK68" s="225">
        <v>1</v>
      </c>
      <c r="AL68" s="225">
        <v>1</v>
      </c>
      <c r="AM68" s="225">
        <v>1</v>
      </c>
      <c r="AN68" s="225">
        <v>1</v>
      </c>
      <c r="AO68" s="225">
        <v>1</v>
      </c>
      <c r="AP68" s="225">
        <v>1</v>
      </c>
      <c r="AQ68" s="225">
        <v>1</v>
      </c>
      <c r="AR68" s="225">
        <v>1</v>
      </c>
      <c r="AS68" s="225">
        <v>1</v>
      </c>
      <c r="AT68" s="225">
        <v>1</v>
      </c>
      <c r="AU68" s="225">
        <v>1</v>
      </c>
      <c r="AV68" s="225">
        <v>1</v>
      </c>
      <c r="AW68" s="225">
        <v>1</v>
      </c>
      <c r="AX68" s="225">
        <v>1</v>
      </c>
    </row>
    <row r="69" spans="1:50" x14ac:dyDescent="0.25">
      <c r="A69" s="224" t="s">
        <v>354</v>
      </c>
      <c r="B69" s="165">
        <v>0</v>
      </c>
      <c r="C69" s="225">
        <v>0</v>
      </c>
      <c r="D69" s="225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0</v>
      </c>
      <c r="Q69" s="225">
        <v>0</v>
      </c>
      <c r="R69" s="225">
        <v>0</v>
      </c>
      <c r="S69" s="225">
        <v>0</v>
      </c>
      <c r="T69" s="225">
        <v>0</v>
      </c>
      <c r="U69" s="225">
        <v>0</v>
      </c>
      <c r="V69" s="225">
        <v>0</v>
      </c>
      <c r="W69" s="225">
        <v>0</v>
      </c>
      <c r="X69" s="225">
        <v>0</v>
      </c>
      <c r="Y69" s="225">
        <v>0</v>
      </c>
      <c r="Z69" s="225">
        <v>0</v>
      </c>
      <c r="AA69" s="225">
        <v>0</v>
      </c>
      <c r="AB69" s="225">
        <v>0</v>
      </c>
      <c r="AC69" s="225">
        <v>0</v>
      </c>
      <c r="AD69" s="225">
        <v>1</v>
      </c>
      <c r="AE69" s="225">
        <v>1</v>
      </c>
      <c r="AF69" s="225">
        <v>1</v>
      </c>
      <c r="AG69" s="225">
        <v>2</v>
      </c>
      <c r="AH69" s="225">
        <v>2</v>
      </c>
      <c r="AI69" s="225">
        <v>2</v>
      </c>
      <c r="AJ69" s="225">
        <v>2</v>
      </c>
      <c r="AK69" s="225">
        <v>2</v>
      </c>
      <c r="AL69" s="225">
        <v>2</v>
      </c>
      <c r="AM69" s="225">
        <v>2</v>
      </c>
      <c r="AN69" s="225">
        <v>2</v>
      </c>
      <c r="AO69" s="225">
        <v>2</v>
      </c>
      <c r="AP69" s="225">
        <v>2</v>
      </c>
      <c r="AQ69" s="225">
        <v>2</v>
      </c>
      <c r="AR69" s="225">
        <v>2</v>
      </c>
      <c r="AS69" s="225">
        <v>2</v>
      </c>
      <c r="AT69" s="225">
        <v>2</v>
      </c>
      <c r="AU69" s="225">
        <v>2</v>
      </c>
      <c r="AV69" s="225">
        <v>2</v>
      </c>
      <c r="AW69" s="225">
        <v>2</v>
      </c>
      <c r="AX69" s="225">
        <v>2</v>
      </c>
    </row>
    <row r="70" spans="1:50" x14ac:dyDescent="0.25">
      <c r="A70" s="224" t="s">
        <v>441</v>
      </c>
      <c r="B70" s="164">
        <v>0</v>
      </c>
      <c r="C70" s="225">
        <v>0</v>
      </c>
      <c r="D70" s="225">
        <v>0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0</v>
      </c>
      <c r="Q70" s="225">
        <v>0</v>
      </c>
      <c r="R70" s="225">
        <v>0</v>
      </c>
      <c r="S70" s="225">
        <v>0</v>
      </c>
      <c r="T70" s="225">
        <v>0</v>
      </c>
      <c r="U70" s="225">
        <v>0</v>
      </c>
      <c r="V70" s="225">
        <v>0</v>
      </c>
      <c r="W70" s="225">
        <v>0</v>
      </c>
      <c r="X70" s="225">
        <v>0</v>
      </c>
      <c r="Y70" s="225">
        <v>0</v>
      </c>
      <c r="Z70" s="225">
        <v>0</v>
      </c>
      <c r="AA70" s="225">
        <v>0</v>
      </c>
      <c r="AB70" s="225">
        <v>0</v>
      </c>
      <c r="AC70" s="225">
        <v>0</v>
      </c>
      <c r="AD70" s="225">
        <v>0</v>
      </c>
      <c r="AE70" s="225">
        <v>0</v>
      </c>
      <c r="AF70" s="225">
        <v>0</v>
      </c>
      <c r="AG70" s="225">
        <v>0</v>
      </c>
      <c r="AH70" s="225">
        <v>0</v>
      </c>
      <c r="AI70" s="225">
        <v>0</v>
      </c>
      <c r="AJ70" s="225">
        <v>0</v>
      </c>
      <c r="AK70" s="225">
        <v>0</v>
      </c>
      <c r="AL70" s="225">
        <v>0</v>
      </c>
      <c r="AM70" s="225">
        <v>0</v>
      </c>
      <c r="AN70" s="225">
        <v>0</v>
      </c>
      <c r="AO70" s="225">
        <v>0</v>
      </c>
      <c r="AP70" s="225">
        <v>0</v>
      </c>
      <c r="AQ70" s="225">
        <v>0</v>
      </c>
      <c r="AR70" s="225">
        <v>0</v>
      </c>
      <c r="AS70" s="225">
        <v>0</v>
      </c>
      <c r="AT70" s="225">
        <v>0</v>
      </c>
      <c r="AU70" s="225">
        <v>0</v>
      </c>
      <c r="AV70" s="225">
        <v>0</v>
      </c>
      <c r="AW70" s="225">
        <v>1</v>
      </c>
      <c r="AX70" s="225">
        <v>1</v>
      </c>
    </row>
    <row r="71" spans="1:50" x14ac:dyDescent="0.25">
      <c r="A71" s="224" t="s">
        <v>355</v>
      </c>
      <c r="B71" s="165">
        <v>0</v>
      </c>
      <c r="C71" s="225">
        <v>0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2</v>
      </c>
      <c r="P71" s="225">
        <v>2</v>
      </c>
      <c r="Q71" s="225">
        <v>2</v>
      </c>
      <c r="R71" s="225">
        <v>3</v>
      </c>
      <c r="S71" s="225">
        <v>3</v>
      </c>
      <c r="T71" s="225">
        <v>3</v>
      </c>
      <c r="U71" s="225">
        <v>3</v>
      </c>
      <c r="V71" s="225">
        <v>3</v>
      </c>
      <c r="W71" s="225">
        <v>3</v>
      </c>
      <c r="X71" s="225">
        <v>3</v>
      </c>
      <c r="Y71" s="225">
        <v>3</v>
      </c>
      <c r="Z71" s="225">
        <v>3</v>
      </c>
      <c r="AA71" s="225">
        <v>3</v>
      </c>
      <c r="AB71" s="225">
        <v>4</v>
      </c>
      <c r="AC71" s="225">
        <v>4</v>
      </c>
      <c r="AD71" s="225">
        <v>4</v>
      </c>
      <c r="AE71" s="225">
        <v>4</v>
      </c>
      <c r="AF71" s="225">
        <v>4</v>
      </c>
      <c r="AG71" s="225">
        <v>4</v>
      </c>
      <c r="AH71" s="225">
        <v>4</v>
      </c>
      <c r="AI71" s="225">
        <v>4</v>
      </c>
      <c r="AJ71" s="225">
        <v>4</v>
      </c>
      <c r="AK71" s="225">
        <v>4</v>
      </c>
      <c r="AL71" s="225">
        <v>4</v>
      </c>
      <c r="AM71" s="225">
        <v>4</v>
      </c>
      <c r="AN71" s="225">
        <v>4</v>
      </c>
      <c r="AO71" s="225">
        <v>4</v>
      </c>
      <c r="AP71" s="225">
        <v>4</v>
      </c>
      <c r="AQ71" s="225">
        <v>4</v>
      </c>
      <c r="AR71" s="225">
        <v>4</v>
      </c>
      <c r="AS71" s="225">
        <v>4</v>
      </c>
      <c r="AT71" s="225">
        <v>4</v>
      </c>
      <c r="AU71" s="225">
        <v>4</v>
      </c>
      <c r="AV71" s="225">
        <v>4</v>
      </c>
      <c r="AW71" s="225">
        <v>4</v>
      </c>
      <c r="AX71" s="225">
        <v>4</v>
      </c>
    </row>
    <row r="72" spans="1:50" x14ac:dyDescent="0.25">
      <c r="A72" s="224" t="s">
        <v>356</v>
      </c>
      <c r="B72" s="164">
        <v>0</v>
      </c>
      <c r="C72" s="225">
        <v>0</v>
      </c>
      <c r="D72" s="225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  <c r="T72" s="225">
        <v>0</v>
      </c>
      <c r="U72" s="225">
        <v>1</v>
      </c>
      <c r="V72" s="225">
        <v>1</v>
      </c>
      <c r="W72" s="225">
        <v>1</v>
      </c>
      <c r="X72" s="225">
        <v>1</v>
      </c>
      <c r="Y72" s="225">
        <v>1</v>
      </c>
      <c r="Z72" s="225">
        <v>1</v>
      </c>
      <c r="AA72" s="225">
        <v>1</v>
      </c>
      <c r="AB72" s="225">
        <v>1</v>
      </c>
      <c r="AC72" s="225">
        <v>1</v>
      </c>
      <c r="AD72" s="225">
        <v>1</v>
      </c>
      <c r="AE72" s="225">
        <v>1</v>
      </c>
      <c r="AF72" s="225">
        <v>1</v>
      </c>
      <c r="AG72" s="225">
        <v>1</v>
      </c>
      <c r="AH72" s="225">
        <v>1</v>
      </c>
      <c r="AI72" s="225">
        <v>1</v>
      </c>
      <c r="AJ72" s="225">
        <v>1</v>
      </c>
      <c r="AK72" s="225">
        <v>1</v>
      </c>
      <c r="AL72" s="225">
        <v>1</v>
      </c>
      <c r="AM72" s="225">
        <v>1</v>
      </c>
      <c r="AN72" s="225">
        <v>1</v>
      </c>
      <c r="AO72" s="225">
        <v>1</v>
      </c>
      <c r="AP72" s="225">
        <v>1</v>
      </c>
      <c r="AQ72" s="225">
        <v>1</v>
      </c>
      <c r="AR72" s="225">
        <v>2</v>
      </c>
      <c r="AS72" s="225">
        <v>2</v>
      </c>
      <c r="AT72" s="225">
        <v>2</v>
      </c>
      <c r="AU72" s="225">
        <v>2</v>
      </c>
      <c r="AV72" s="225">
        <v>2</v>
      </c>
      <c r="AW72" s="225">
        <v>2</v>
      </c>
      <c r="AX72" s="225">
        <v>2</v>
      </c>
    </row>
    <row r="73" spans="1:50" x14ac:dyDescent="0.25">
      <c r="A73" s="224" t="s">
        <v>357</v>
      </c>
      <c r="B73" s="165">
        <v>0</v>
      </c>
      <c r="C73" s="225">
        <v>0</v>
      </c>
      <c r="D73" s="225">
        <v>0</v>
      </c>
      <c r="E73" s="225">
        <v>0</v>
      </c>
      <c r="F73" s="225">
        <v>0</v>
      </c>
      <c r="G73" s="225">
        <v>0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2</v>
      </c>
      <c r="N73" s="225">
        <v>2</v>
      </c>
      <c r="O73" s="225">
        <v>2</v>
      </c>
      <c r="P73" s="225">
        <v>2</v>
      </c>
      <c r="Q73" s="225">
        <v>2</v>
      </c>
      <c r="R73" s="225">
        <v>2</v>
      </c>
      <c r="S73" s="225">
        <v>2</v>
      </c>
      <c r="T73" s="225">
        <v>2</v>
      </c>
      <c r="U73" s="225">
        <v>2</v>
      </c>
      <c r="V73" s="225">
        <v>2</v>
      </c>
      <c r="W73" s="225">
        <v>4</v>
      </c>
      <c r="X73" s="225">
        <v>5</v>
      </c>
      <c r="Y73" s="225">
        <v>5</v>
      </c>
      <c r="Z73" s="225">
        <v>5</v>
      </c>
      <c r="AA73" s="225">
        <v>6</v>
      </c>
      <c r="AB73" s="225">
        <v>6</v>
      </c>
      <c r="AC73" s="225">
        <v>6</v>
      </c>
      <c r="AD73" s="225">
        <v>6</v>
      </c>
      <c r="AE73" s="225">
        <v>6</v>
      </c>
      <c r="AF73" s="225">
        <v>7</v>
      </c>
      <c r="AG73" s="225">
        <v>7</v>
      </c>
      <c r="AH73" s="225">
        <v>8</v>
      </c>
      <c r="AI73" s="225">
        <v>8</v>
      </c>
      <c r="AJ73" s="225">
        <v>8</v>
      </c>
      <c r="AK73" s="225">
        <v>8</v>
      </c>
      <c r="AL73" s="225">
        <v>8</v>
      </c>
      <c r="AM73" s="225">
        <v>8</v>
      </c>
      <c r="AN73" s="225">
        <v>8</v>
      </c>
      <c r="AO73" s="225">
        <v>8</v>
      </c>
      <c r="AP73" s="225">
        <v>8</v>
      </c>
      <c r="AQ73" s="225">
        <v>8</v>
      </c>
      <c r="AR73" s="225">
        <v>8</v>
      </c>
      <c r="AS73" s="225">
        <v>8</v>
      </c>
      <c r="AT73" s="225">
        <v>8</v>
      </c>
      <c r="AU73" s="225">
        <v>8</v>
      </c>
      <c r="AV73" s="225">
        <v>9</v>
      </c>
      <c r="AW73" s="225">
        <v>9</v>
      </c>
      <c r="AX73" s="225">
        <v>9</v>
      </c>
    </row>
    <row r="74" spans="1:50" x14ac:dyDescent="0.25">
      <c r="A74" s="224" t="s">
        <v>358</v>
      </c>
      <c r="B74" s="164">
        <v>0</v>
      </c>
      <c r="C74" s="225">
        <v>1</v>
      </c>
      <c r="D74" s="225">
        <v>1</v>
      </c>
      <c r="E74" s="225">
        <v>1</v>
      </c>
      <c r="F74" s="225">
        <v>2</v>
      </c>
      <c r="G74" s="225">
        <v>2</v>
      </c>
      <c r="H74" s="225">
        <v>2</v>
      </c>
      <c r="I74" s="225">
        <v>2</v>
      </c>
      <c r="J74" s="225">
        <v>2</v>
      </c>
      <c r="K74" s="225">
        <v>2</v>
      </c>
      <c r="L74" s="225">
        <v>2</v>
      </c>
      <c r="M74" s="225">
        <v>2</v>
      </c>
      <c r="N74" s="225">
        <v>2</v>
      </c>
      <c r="O74" s="225">
        <v>2</v>
      </c>
      <c r="P74" s="225">
        <v>2</v>
      </c>
      <c r="Q74" s="225">
        <v>2</v>
      </c>
      <c r="R74" s="225">
        <v>2</v>
      </c>
      <c r="S74" s="225">
        <v>2</v>
      </c>
      <c r="T74" s="225">
        <v>2</v>
      </c>
      <c r="U74" s="225">
        <v>2</v>
      </c>
      <c r="V74" s="225">
        <v>2</v>
      </c>
      <c r="W74" s="225">
        <v>2</v>
      </c>
      <c r="X74" s="225">
        <v>2</v>
      </c>
      <c r="Y74" s="225">
        <v>2</v>
      </c>
      <c r="Z74" s="225">
        <v>2</v>
      </c>
      <c r="AA74" s="225">
        <v>2</v>
      </c>
      <c r="AB74" s="225">
        <v>2</v>
      </c>
      <c r="AC74" s="225">
        <v>2</v>
      </c>
      <c r="AD74" s="225">
        <v>2</v>
      </c>
      <c r="AE74" s="225">
        <v>3</v>
      </c>
      <c r="AF74" s="225">
        <v>3</v>
      </c>
      <c r="AG74" s="225">
        <v>3</v>
      </c>
      <c r="AH74" s="225">
        <v>3</v>
      </c>
      <c r="AI74" s="225">
        <v>3</v>
      </c>
      <c r="AJ74" s="225">
        <v>3</v>
      </c>
      <c r="AK74" s="225">
        <v>3</v>
      </c>
      <c r="AL74" s="225">
        <v>3</v>
      </c>
      <c r="AM74" s="225">
        <v>3</v>
      </c>
      <c r="AN74" s="225">
        <v>3</v>
      </c>
      <c r="AO74" s="225">
        <v>3</v>
      </c>
      <c r="AP74" s="225">
        <v>3</v>
      </c>
      <c r="AQ74" s="225">
        <v>3</v>
      </c>
      <c r="AR74" s="225">
        <v>3</v>
      </c>
      <c r="AS74" s="225">
        <v>4</v>
      </c>
      <c r="AT74" s="225">
        <v>4</v>
      </c>
      <c r="AU74" s="225">
        <v>4</v>
      </c>
      <c r="AV74" s="225">
        <v>4</v>
      </c>
      <c r="AW74" s="225">
        <v>4</v>
      </c>
      <c r="AX74" s="225">
        <v>4</v>
      </c>
    </row>
    <row r="75" spans="1:50" x14ac:dyDescent="0.25">
      <c r="A75" s="224" t="s">
        <v>359</v>
      </c>
      <c r="B75" s="165">
        <v>0</v>
      </c>
      <c r="C75" s="225">
        <v>2</v>
      </c>
      <c r="D75" s="225">
        <v>6</v>
      </c>
      <c r="E75" s="225">
        <v>9</v>
      </c>
      <c r="F75" s="225">
        <v>10</v>
      </c>
      <c r="G75" s="225">
        <v>14</v>
      </c>
      <c r="H75" s="225">
        <v>16</v>
      </c>
      <c r="I75" s="225">
        <v>16</v>
      </c>
      <c r="J75" s="225">
        <v>17</v>
      </c>
      <c r="K75" s="225">
        <v>17</v>
      </c>
      <c r="L75" s="225">
        <v>17</v>
      </c>
      <c r="M75" s="225">
        <v>17</v>
      </c>
      <c r="N75" s="225">
        <v>20</v>
      </c>
      <c r="O75" s="225">
        <v>21</v>
      </c>
      <c r="P75" s="225">
        <v>22</v>
      </c>
      <c r="Q75" s="225">
        <v>23</v>
      </c>
      <c r="R75" s="225">
        <v>24</v>
      </c>
      <c r="S75" s="225">
        <v>27</v>
      </c>
      <c r="T75" s="225">
        <v>28</v>
      </c>
      <c r="U75" s="225">
        <v>28</v>
      </c>
      <c r="V75" s="225">
        <v>28</v>
      </c>
      <c r="W75" s="225">
        <v>28</v>
      </c>
      <c r="X75" s="225">
        <v>30</v>
      </c>
      <c r="Y75" s="225">
        <v>30</v>
      </c>
      <c r="Z75" s="225">
        <v>30</v>
      </c>
      <c r="AA75" s="225">
        <v>30</v>
      </c>
      <c r="AB75" s="225">
        <v>30</v>
      </c>
      <c r="AC75" s="225">
        <v>33</v>
      </c>
      <c r="AD75" s="225">
        <v>35</v>
      </c>
      <c r="AE75" s="225">
        <v>38</v>
      </c>
      <c r="AF75" s="225">
        <v>40</v>
      </c>
      <c r="AG75" s="225">
        <v>44</v>
      </c>
      <c r="AH75" s="225">
        <v>44</v>
      </c>
      <c r="AI75" s="225">
        <v>44</v>
      </c>
      <c r="AJ75" s="225">
        <v>48</v>
      </c>
      <c r="AK75" s="225">
        <v>48</v>
      </c>
      <c r="AL75" s="225">
        <v>51</v>
      </c>
      <c r="AM75" s="225">
        <v>52</v>
      </c>
      <c r="AN75" s="225">
        <v>54</v>
      </c>
      <c r="AO75" s="225">
        <v>55</v>
      </c>
      <c r="AP75" s="225">
        <v>57</v>
      </c>
      <c r="AQ75" s="225">
        <v>62</v>
      </c>
      <c r="AR75" s="225">
        <v>64</v>
      </c>
      <c r="AS75" s="225">
        <v>65</v>
      </c>
      <c r="AT75" s="225">
        <v>66</v>
      </c>
      <c r="AU75" s="225">
        <v>66</v>
      </c>
      <c r="AV75" s="225">
        <v>70</v>
      </c>
      <c r="AW75" s="225">
        <v>75</v>
      </c>
      <c r="AX75" s="225">
        <v>78</v>
      </c>
    </row>
    <row r="76" spans="1:50" x14ac:dyDescent="0.25">
      <c r="A76" s="224" t="s">
        <v>398</v>
      </c>
      <c r="B76" s="164">
        <v>0</v>
      </c>
      <c r="C76" s="225">
        <v>0</v>
      </c>
      <c r="D76" s="225">
        <v>0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225">
        <v>0</v>
      </c>
      <c r="Q76" s="225">
        <v>0</v>
      </c>
      <c r="R76" s="225">
        <v>0</v>
      </c>
      <c r="S76" s="225">
        <v>0</v>
      </c>
      <c r="T76" s="225">
        <v>0</v>
      </c>
      <c r="U76" s="225">
        <v>0</v>
      </c>
      <c r="V76" s="225">
        <v>0</v>
      </c>
      <c r="W76" s="225">
        <v>0</v>
      </c>
      <c r="X76" s="225">
        <v>0</v>
      </c>
      <c r="Y76" s="225">
        <v>0</v>
      </c>
      <c r="Z76" s="225">
        <v>0</v>
      </c>
      <c r="AA76" s="225">
        <v>0</v>
      </c>
      <c r="AB76" s="225">
        <v>0</v>
      </c>
      <c r="AC76" s="225">
        <v>0</v>
      </c>
      <c r="AD76" s="225">
        <v>0</v>
      </c>
      <c r="AE76" s="225">
        <v>0</v>
      </c>
      <c r="AF76" s="225">
        <v>0</v>
      </c>
      <c r="AG76" s="225">
        <v>0</v>
      </c>
      <c r="AH76" s="225">
        <v>0</v>
      </c>
      <c r="AI76" s="225">
        <v>0</v>
      </c>
      <c r="AJ76" s="225">
        <v>0</v>
      </c>
      <c r="AK76" s="225">
        <v>1</v>
      </c>
      <c r="AL76" s="225">
        <v>1</v>
      </c>
      <c r="AM76" s="225">
        <v>1</v>
      </c>
      <c r="AN76" s="225">
        <v>1</v>
      </c>
      <c r="AO76" s="225">
        <v>1</v>
      </c>
      <c r="AP76" s="225">
        <v>1</v>
      </c>
      <c r="AQ76" s="225">
        <v>2</v>
      </c>
      <c r="AR76" s="225">
        <v>2</v>
      </c>
      <c r="AS76" s="225">
        <v>2</v>
      </c>
      <c r="AT76" s="225">
        <v>3</v>
      </c>
      <c r="AU76" s="225">
        <v>3</v>
      </c>
      <c r="AV76" s="225">
        <v>4</v>
      </c>
      <c r="AW76" s="225">
        <v>6</v>
      </c>
      <c r="AX76" s="225">
        <v>6</v>
      </c>
    </row>
    <row r="77" spans="1:50" x14ac:dyDescent="0.25">
      <c r="A77" s="224" t="s">
        <v>360</v>
      </c>
      <c r="B77" s="165">
        <v>0</v>
      </c>
      <c r="C77" s="225">
        <v>1</v>
      </c>
      <c r="D77" s="225">
        <v>2</v>
      </c>
      <c r="E77" s="225">
        <v>2</v>
      </c>
      <c r="F77" s="225">
        <v>5</v>
      </c>
      <c r="G77" s="225">
        <v>5</v>
      </c>
      <c r="H77" s="225">
        <v>6</v>
      </c>
      <c r="I77" s="225">
        <v>6</v>
      </c>
      <c r="J77" s="225">
        <v>7</v>
      </c>
      <c r="K77" s="225">
        <v>8</v>
      </c>
      <c r="L77" s="225">
        <v>8</v>
      </c>
      <c r="M77" s="225">
        <v>8</v>
      </c>
      <c r="N77" s="225">
        <v>8</v>
      </c>
      <c r="O77" s="225">
        <v>9</v>
      </c>
      <c r="P77" s="225">
        <v>10</v>
      </c>
      <c r="Q77" s="225">
        <v>12</v>
      </c>
      <c r="R77" s="225">
        <v>12</v>
      </c>
      <c r="S77" s="225">
        <v>16</v>
      </c>
      <c r="T77" s="225">
        <v>18</v>
      </c>
      <c r="U77" s="225">
        <v>18</v>
      </c>
      <c r="V77" s="225">
        <v>19</v>
      </c>
      <c r="W77" s="225">
        <v>21</v>
      </c>
      <c r="X77" s="225">
        <v>23</v>
      </c>
      <c r="Y77" s="225">
        <v>23</v>
      </c>
      <c r="Z77" s="225">
        <v>26</v>
      </c>
      <c r="AA77" s="225">
        <v>26</v>
      </c>
      <c r="AB77" s="225">
        <v>26</v>
      </c>
      <c r="AC77" s="225">
        <v>28</v>
      </c>
      <c r="AD77" s="225">
        <v>28</v>
      </c>
      <c r="AE77" s="225">
        <v>29</v>
      </c>
      <c r="AF77" s="225">
        <v>32</v>
      </c>
      <c r="AG77" s="225">
        <v>37</v>
      </c>
      <c r="AH77" s="225">
        <v>37</v>
      </c>
      <c r="AI77" s="225">
        <v>38</v>
      </c>
      <c r="AJ77" s="225">
        <v>39</v>
      </c>
      <c r="AK77" s="225">
        <v>39</v>
      </c>
      <c r="AL77" s="225">
        <v>40</v>
      </c>
      <c r="AM77" s="225">
        <v>41</v>
      </c>
      <c r="AN77" s="225">
        <v>42</v>
      </c>
      <c r="AO77" s="225">
        <v>44</v>
      </c>
      <c r="AP77" s="225">
        <v>45</v>
      </c>
      <c r="AQ77" s="225">
        <v>45</v>
      </c>
      <c r="AR77" s="225">
        <v>46</v>
      </c>
      <c r="AS77" s="225">
        <v>47</v>
      </c>
      <c r="AT77" s="225">
        <v>49</v>
      </c>
      <c r="AU77" s="225">
        <v>49</v>
      </c>
      <c r="AV77" s="225">
        <v>50</v>
      </c>
      <c r="AW77" s="225">
        <v>51</v>
      </c>
      <c r="AX77" s="225">
        <v>53</v>
      </c>
    </row>
    <row r="78" spans="1:50" x14ac:dyDescent="0.25">
      <c r="A78" s="224" t="s">
        <v>361</v>
      </c>
      <c r="B78" s="164">
        <v>0</v>
      </c>
      <c r="C78" s="225">
        <v>0</v>
      </c>
      <c r="D78" s="225">
        <v>0</v>
      </c>
      <c r="E78" s="225">
        <v>0</v>
      </c>
      <c r="F78" s="225">
        <v>0</v>
      </c>
      <c r="G78" s="225">
        <v>0</v>
      </c>
      <c r="H78" s="225">
        <v>1</v>
      </c>
      <c r="I78" s="225">
        <v>1</v>
      </c>
      <c r="J78" s="225">
        <v>1</v>
      </c>
      <c r="K78" s="225">
        <v>1</v>
      </c>
      <c r="L78" s="225">
        <v>1</v>
      </c>
      <c r="M78" s="225">
        <v>1</v>
      </c>
      <c r="N78" s="225">
        <v>1</v>
      </c>
      <c r="O78" s="225">
        <v>1</v>
      </c>
      <c r="P78" s="225">
        <v>1</v>
      </c>
      <c r="Q78" s="225">
        <v>1</v>
      </c>
      <c r="R78" s="225">
        <v>1</v>
      </c>
      <c r="S78" s="225">
        <v>1</v>
      </c>
      <c r="T78" s="225">
        <v>2</v>
      </c>
      <c r="U78" s="225">
        <v>2</v>
      </c>
      <c r="V78" s="225">
        <v>2</v>
      </c>
      <c r="W78" s="225">
        <v>2</v>
      </c>
      <c r="X78" s="225">
        <v>2</v>
      </c>
      <c r="Y78" s="225">
        <v>2</v>
      </c>
      <c r="Z78" s="225">
        <v>3</v>
      </c>
      <c r="AA78" s="225">
        <v>3</v>
      </c>
      <c r="AB78" s="225">
        <v>3</v>
      </c>
      <c r="AC78" s="225">
        <v>3</v>
      </c>
      <c r="AD78" s="225">
        <v>4</v>
      </c>
      <c r="AE78" s="225">
        <v>4</v>
      </c>
      <c r="AF78" s="225">
        <v>4</v>
      </c>
      <c r="AG78" s="225">
        <v>4</v>
      </c>
      <c r="AH78" s="225">
        <v>4</v>
      </c>
      <c r="AI78" s="225">
        <v>4</v>
      </c>
      <c r="AJ78" s="225">
        <v>4</v>
      </c>
      <c r="AK78" s="225">
        <v>4</v>
      </c>
      <c r="AL78" s="225">
        <v>4</v>
      </c>
      <c r="AM78" s="225">
        <v>4</v>
      </c>
      <c r="AN78" s="225">
        <v>4</v>
      </c>
      <c r="AO78" s="225">
        <v>4</v>
      </c>
      <c r="AP78" s="225">
        <v>4</v>
      </c>
      <c r="AQ78" s="225">
        <v>4</v>
      </c>
      <c r="AR78" s="225">
        <v>4</v>
      </c>
      <c r="AS78" s="225">
        <v>4</v>
      </c>
      <c r="AT78" s="225">
        <v>4</v>
      </c>
      <c r="AU78" s="225">
        <v>4</v>
      </c>
      <c r="AV78" s="225">
        <v>4</v>
      </c>
      <c r="AW78" s="225">
        <v>4</v>
      </c>
      <c r="AX78" s="225">
        <v>4</v>
      </c>
    </row>
    <row r="79" spans="1:50" x14ac:dyDescent="0.25">
      <c r="A79" s="224" t="s">
        <v>369</v>
      </c>
      <c r="B79" s="165">
        <v>0</v>
      </c>
      <c r="C79" s="225">
        <v>0</v>
      </c>
      <c r="D79" s="225">
        <v>0</v>
      </c>
      <c r="E79" s="225">
        <v>0</v>
      </c>
      <c r="F79" s="225"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  <c r="S79" s="225">
        <v>0</v>
      </c>
      <c r="T79" s="225">
        <v>0</v>
      </c>
      <c r="U79" s="225">
        <v>0</v>
      </c>
      <c r="V79" s="225">
        <v>0</v>
      </c>
      <c r="W79" s="225">
        <v>0</v>
      </c>
      <c r="X79" s="225">
        <v>0</v>
      </c>
      <c r="Y79" s="225">
        <v>0</v>
      </c>
      <c r="Z79" s="225">
        <v>0</v>
      </c>
      <c r="AA79" s="225">
        <v>0</v>
      </c>
      <c r="AB79" s="225">
        <v>0</v>
      </c>
      <c r="AC79" s="225">
        <v>0</v>
      </c>
      <c r="AD79" s="225">
        <v>0</v>
      </c>
      <c r="AE79" s="225">
        <v>1</v>
      </c>
      <c r="AF79" s="225">
        <v>1</v>
      </c>
      <c r="AG79" s="225">
        <v>3</v>
      </c>
      <c r="AH79" s="225">
        <v>3</v>
      </c>
      <c r="AI79" s="225">
        <v>3</v>
      </c>
      <c r="AJ79" s="225">
        <v>3</v>
      </c>
      <c r="AK79" s="225">
        <v>5</v>
      </c>
      <c r="AL79" s="225">
        <v>5</v>
      </c>
      <c r="AM79" s="225">
        <v>5</v>
      </c>
      <c r="AN79" s="225">
        <v>5</v>
      </c>
      <c r="AO79" s="225">
        <v>5</v>
      </c>
      <c r="AP79" s="225">
        <v>5</v>
      </c>
      <c r="AQ79" s="225">
        <v>5</v>
      </c>
      <c r="AR79" s="225">
        <v>5</v>
      </c>
      <c r="AS79" s="225">
        <v>5</v>
      </c>
      <c r="AT79" s="225">
        <v>6</v>
      </c>
      <c r="AU79" s="225">
        <v>6</v>
      </c>
      <c r="AV79" s="225">
        <v>6</v>
      </c>
      <c r="AW79" s="225">
        <v>6</v>
      </c>
      <c r="AX79" s="225">
        <v>6</v>
      </c>
    </row>
    <row r="80" spans="1:50" x14ac:dyDescent="0.25">
      <c r="A80" s="224" t="s">
        <v>307</v>
      </c>
      <c r="B80" s="164">
        <v>0</v>
      </c>
      <c r="C80" s="225">
        <v>0</v>
      </c>
      <c r="D80" s="225">
        <v>0</v>
      </c>
      <c r="E80" s="225">
        <v>0</v>
      </c>
      <c r="F80" s="225">
        <v>0</v>
      </c>
      <c r="G80" s="225">
        <v>0</v>
      </c>
      <c r="H80" s="225">
        <v>0</v>
      </c>
      <c r="I80" s="225">
        <v>1</v>
      </c>
      <c r="J80" s="225">
        <v>1</v>
      </c>
      <c r="K80" s="225">
        <v>1</v>
      </c>
      <c r="L80" s="225">
        <v>1</v>
      </c>
      <c r="M80" s="225">
        <v>1</v>
      </c>
      <c r="N80" s="225">
        <v>1</v>
      </c>
      <c r="O80" s="225">
        <v>1</v>
      </c>
      <c r="P80" s="225">
        <v>1</v>
      </c>
      <c r="Q80" s="225">
        <v>1</v>
      </c>
      <c r="R80" s="225">
        <v>1</v>
      </c>
      <c r="S80" s="225">
        <v>2</v>
      </c>
      <c r="T80" s="225">
        <v>2</v>
      </c>
      <c r="U80" s="225">
        <v>2</v>
      </c>
      <c r="V80" s="225">
        <v>2</v>
      </c>
      <c r="W80" s="225">
        <v>2</v>
      </c>
      <c r="X80" s="225">
        <v>2</v>
      </c>
      <c r="Y80" s="225">
        <v>3</v>
      </c>
      <c r="Z80" s="225">
        <v>3</v>
      </c>
      <c r="AA80" s="225">
        <v>4</v>
      </c>
      <c r="AB80" s="225">
        <v>4</v>
      </c>
      <c r="AC80" s="225">
        <v>4</v>
      </c>
      <c r="AD80" s="225">
        <v>5</v>
      </c>
      <c r="AE80" s="225">
        <v>5</v>
      </c>
      <c r="AF80" s="225">
        <v>5</v>
      </c>
      <c r="AG80" s="225">
        <v>6</v>
      </c>
      <c r="AH80" s="225">
        <v>9</v>
      </c>
      <c r="AI80" s="225">
        <v>9</v>
      </c>
      <c r="AJ80" s="225">
        <v>10</v>
      </c>
      <c r="AK80" s="225">
        <v>11</v>
      </c>
      <c r="AL80" s="225">
        <v>11</v>
      </c>
      <c r="AM80" s="225">
        <v>11</v>
      </c>
      <c r="AN80" s="225">
        <v>12</v>
      </c>
      <c r="AO80" s="225">
        <v>13</v>
      </c>
      <c r="AP80" s="225">
        <v>13</v>
      </c>
      <c r="AQ80" s="225">
        <v>13</v>
      </c>
      <c r="AR80" s="225">
        <v>13</v>
      </c>
      <c r="AS80" s="225">
        <v>13</v>
      </c>
      <c r="AT80" s="225">
        <v>13</v>
      </c>
      <c r="AU80" s="225">
        <v>14</v>
      </c>
      <c r="AV80" s="225">
        <v>14</v>
      </c>
      <c r="AW80" s="225">
        <v>14</v>
      </c>
      <c r="AX80" s="225">
        <v>14</v>
      </c>
    </row>
    <row r="81" spans="1:50" x14ac:dyDescent="0.25">
      <c r="A81" s="224" t="s">
        <v>308</v>
      </c>
      <c r="B81" s="165">
        <v>0</v>
      </c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1</v>
      </c>
      <c r="P81" s="225">
        <v>1</v>
      </c>
      <c r="Q81" s="225">
        <v>1</v>
      </c>
      <c r="R81" s="225">
        <v>1</v>
      </c>
      <c r="S81" s="225">
        <v>1</v>
      </c>
      <c r="T81" s="225">
        <v>1</v>
      </c>
      <c r="U81" s="225">
        <v>1</v>
      </c>
      <c r="V81" s="225">
        <v>1</v>
      </c>
      <c r="W81" s="225">
        <v>1</v>
      </c>
      <c r="X81" s="225">
        <v>1</v>
      </c>
      <c r="Y81" s="225">
        <v>2</v>
      </c>
      <c r="Z81" s="225">
        <v>4</v>
      </c>
      <c r="AA81" s="225">
        <v>5</v>
      </c>
      <c r="AB81" s="225">
        <v>6</v>
      </c>
      <c r="AC81" s="225">
        <v>6</v>
      </c>
      <c r="AD81" s="225">
        <v>6</v>
      </c>
      <c r="AE81" s="225">
        <v>6</v>
      </c>
      <c r="AF81" s="225">
        <v>6</v>
      </c>
      <c r="AG81" s="225">
        <v>6</v>
      </c>
      <c r="AH81" s="225">
        <v>6</v>
      </c>
      <c r="AI81" s="225">
        <v>6</v>
      </c>
      <c r="AJ81" s="225">
        <v>6</v>
      </c>
      <c r="AK81" s="225">
        <v>6</v>
      </c>
      <c r="AL81" s="225">
        <v>6</v>
      </c>
      <c r="AM81" s="225">
        <v>6</v>
      </c>
      <c r="AN81" s="225">
        <v>6</v>
      </c>
      <c r="AO81" s="225">
        <v>7</v>
      </c>
      <c r="AP81" s="225">
        <v>8</v>
      </c>
      <c r="AQ81" s="225">
        <v>8</v>
      </c>
      <c r="AR81" s="225">
        <v>8</v>
      </c>
      <c r="AS81" s="225">
        <v>8</v>
      </c>
      <c r="AT81" s="225">
        <v>8</v>
      </c>
      <c r="AU81" s="225">
        <v>8</v>
      </c>
      <c r="AV81" s="225">
        <v>8</v>
      </c>
      <c r="AW81" s="225">
        <v>9</v>
      </c>
      <c r="AX81" s="225">
        <v>9</v>
      </c>
    </row>
    <row r="82" spans="1:50" x14ac:dyDescent="0.25">
      <c r="A82" s="224" t="s">
        <v>309</v>
      </c>
      <c r="B82" s="164">
        <v>0</v>
      </c>
      <c r="C82" s="225">
        <v>0</v>
      </c>
      <c r="D82" s="225">
        <v>0</v>
      </c>
      <c r="E82" s="225">
        <v>0</v>
      </c>
      <c r="F82" s="225">
        <v>0</v>
      </c>
      <c r="G82" s="225">
        <v>0</v>
      </c>
      <c r="H82" s="225">
        <v>0</v>
      </c>
      <c r="I82" s="225">
        <v>0</v>
      </c>
      <c r="J82" s="225">
        <v>0</v>
      </c>
      <c r="K82" s="225">
        <v>0</v>
      </c>
      <c r="L82" s="225">
        <v>0</v>
      </c>
      <c r="M82" s="225">
        <v>0</v>
      </c>
      <c r="N82" s="225">
        <v>0</v>
      </c>
      <c r="O82" s="225">
        <v>0</v>
      </c>
      <c r="P82" s="225">
        <v>0</v>
      </c>
      <c r="Q82" s="225">
        <v>0</v>
      </c>
      <c r="R82" s="225">
        <v>0</v>
      </c>
      <c r="S82" s="225">
        <v>0</v>
      </c>
      <c r="T82" s="225">
        <v>0</v>
      </c>
      <c r="U82" s="225">
        <v>0</v>
      </c>
      <c r="V82" s="225">
        <v>0</v>
      </c>
      <c r="W82" s="225">
        <v>0</v>
      </c>
      <c r="X82" s="225">
        <v>0</v>
      </c>
      <c r="Y82" s="225">
        <v>1</v>
      </c>
      <c r="Z82" s="225">
        <v>1</v>
      </c>
      <c r="AA82" s="225">
        <v>2</v>
      </c>
      <c r="AB82" s="225">
        <v>2</v>
      </c>
      <c r="AC82" s="225">
        <v>2</v>
      </c>
      <c r="AD82" s="225">
        <v>2</v>
      </c>
      <c r="AE82" s="225">
        <v>2</v>
      </c>
      <c r="AF82" s="225">
        <v>2</v>
      </c>
      <c r="AG82" s="225">
        <v>2</v>
      </c>
      <c r="AH82" s="225">
        <v>3</v>
      </c>
      <c r="AI82" s="225">
        <v>3</v>
      </c>
      <c r="AJ82" s="225">
        <v>3</v>
      </c>
      <c r="AK82" s="225">
        <v>4</v>
      </c>
      <c r="AL82" s="225">
        <v>4</v>
      </c>
      <c r="AM82" s="225">
        <v>4</v>
      </c>
      <c r="AN82" s="225">
        <v>4</v>
      </c>
      <c r="AO82" s="225">
        <v>4</v>
      </c>
      <c r="AP82" s="225">
        <v>4</v>
      </c>
      <c r="AQ82" s="225">
        <v>4</v>
      </c>
      <c r="AR82" s="225">
        <v>4</v>
      </c>
      <c r="AS82" s="225">
        <v>4</v>
      </c>
      <c r="AT82" s="225">
        <v>4</v>
      </c>
      <c r="AU82" s="225">
        <v>4</v>
      </c>
      <c r="AV82" s="225">
        <v>4</v>
      </c>
      <c r="AW82" s="225">
        <v>4</v>
      </c>
      <c r="AX82" s="225">
        <v>4</v>
      </c>
    </row>
    <row r="83" spans="1:50" x14ac:dyDescent="0.25">
      <c r="A83" s="224" t="s">
        <v>310</v>
      </c>
      <c r="B83" s="165">
        <v>0</v>
      </c>
      <c r="C83" s="225">
        <v>0</v>
      </c>
      <c r="D83" s="225">
        <v>0</v>
      </c>
      <c r="E83" s="225">
        <v>0</v>
      </c>
      <c r="F83" s="225">
        <v>0</v>
      </c>
      <c r="G83" s="225">
        <v>0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1</v>
      </c>
      <c r="O83" s="225">
        <v>1</v>
      </c>
      <c r="P83" s="225">
        <v>1</v>
      </c>
      <c r="Q83" s="225">
        <v>1</v>
      </c>
      <c r="R83" s="225">
        <v>1</v>
      </c>
      <c r="S83" s="225">
        <v>1</v>
      </c>
      <c r="T83" s="225">
        <v>1</v>
      </c>
      <c r="U83" s="225">
        <v>1</v>
      </c>
      <c r="V83" s="225">
        <v>2</v>
      </c>
      <c r="W83" s="225">
        <v>2</v>
      </c>
      <c r="X83" s="225">
        <v>2</v>
      </c>
      <c r="Y83" s="225">
        <v>2</v>
      </c>
      <c r="Z83" s="225">
        <v>3</v>
      </c>
      <c r="AA83" s="225">
        <v>4</v>
      </c>
      <c r="AB83" s="225">
        <v>4</v>
      </c>
      <c r="AC83" s="225">
        <v>4</v>
      </c>
      <c r="AD83" s="225">
        <v>4</v>
      </c>
      <c r="AE83" s="225">
        <v>4</v>
      </c>
      <c r="AF83" s="225">
        <v>4</v>
      </c>
      <c r="AG83" s="225">
        <v>4</v>
      </c>
      <c r="AH83" s="225">
        <v>4</v>
      </c>
      <c r="AI83" s="225">
        <v>4</v>
      </c>
      <c r="AJ83" s="225">
        <v>4</v>
      </c>
      <c r="AK83" s="225">
        <v>5</v>
      </c>
      <c r="AL83" s="225">
        <v>5</v>
      </c>
      <c r="AM83" s="225">
        <v>5</v>
      </c>
      <c r="AN83" s="225">
        <v>5</v>
      </c>
      <c r="AO83" s="225">
        <v>5</v>
      </c>
      <c r="AP83" s="225">
        <v>5</v>
      </c>
      <c r="AQ83" s="225">
        <v>5</v>
      </c>
      <c r="AR83" s="225">
        <v>5</v>
      </c>
      <c r="AS83" s="225">
        <v>5</v>
      </c>
      <c r="AT83" s="225">
        <v>5</v>
      </c>
      <c r="AU83" s="225">
        <v>6</v>
      </c>
      <c r="AV83" s="225">
        <v>6</v>
      </c>
      <c r="AW83" s="225">
        <v>6</v>
      </c>
      <c r="AX83" s="225">
        <v>6</v>
      </c>
    </row>
    <row r="84" spans="1:50" x14ac:dyDescent="0.25">
      <c r="A84" s="224" t="s">
        <v>311</v>
      </c>
      <c r="B84" s="164">
        <v>0</v>
      </c>
      <c r="C84" s="225">
        <v>0</v>
      </c>
      <c r="D84" s="225">
        <v>0</v>
      </c>
      <c r="E84" s="225">
        <v>0</v>
      </c>
      <c r="F84" s="225">
        <v>0</v>
      </c>
      <c r="G84" s="225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  <c r="S84" s="225">
        <v>0</v>
      </c>
      <c r="T84" s="225">
        <v>1</v>
      </c>
      <c r="U84" s="225">
        <v>1</v>
      </c>
      <c r="V84" s="225">
        <v>1</v>
      </c>
      <c r="W84" s="225">
        <v>1</v>
      </c>
      <c r="X84" s="225">
        <v>2</v>
      </c>
      <c r="Y84" s="225">
        <v>2</v>
      </c>
      <c r="Z84" s="225">
        <v>2</v>
      </c>
      <c r="AA84" s="225">
        <v>2</v>
      </c>
      <c r="AB84" s="225">
        <v>2</v>
      </c>
      <c r="AC84" s="225">
        <v>2</v>
      </c>
      <c r="AD84" s="225">
        <v>2</v>
      </c>
      <c r="AE84" s="225">
        <v>2</v>
      </c>
      <c r="AF84" s="225">
        <v>3</v>
      </c>
      <c r="AG84" s="225">
        <v>3</v>
      </c>
      <c r="AH84" s="225">
        <v>3</v>
      </c>
      <c r="AI84" s="225">
        <v>3</v>
      </c>
      <c r="AJ84" s="225">
        <v>4</v>
      </c>
      <c r="AK84" s="225">
        <v>5</v>
      </c>
      <c r="AL84" s="225">
        <v>5</v>
      </c>
      <c r="AM84" s="225">
        <v>5</v>
      </c>
      <c r="AN84" s="225">
        <v>5</v>
      </c>
      <c r="AO84" s="225">
        <v>5</v>
      </c>
      <c r="AP84" s="225">
        <v>5</v>
      </c>
      <c r="AQ84" s="225">
        <v>5</v>
      </c>
      <c r="AR84" s="225">
        <v>5</v>
      </c>
      <c r="AS84" s="225">
        <v>5</v>
      </c>
      <c r="AT84" s="225">
        <v>5</v>
      </c>
      <c r="AU84" s="225">
        <v>6</v>
      </c>
      <c r="AV84" s="225">
        <v>6</v>
      </c>
      <c r="AW84" s="225">
        <v>6</v>
      </c>
      <c r="AX84" s="225">
        <v>6</v>
      </c>
    </row>
    <row r="85" spans="1:50" x14ac:dyDescent="0.25">
      <c r="A85" s="224" t="s">
        <v>312</v>
      </c>
      <c r="B85" s="165">
        <v>0</v>
      </c>
      <c r="C85" s="225">
        <v>0</v>
      </c>
      <c r="D85" s="225">
        <v>0</v>
      </c>
      <c r="E85" s="225">
        <v>0</v>
      </c>
      <c r="F85" s="225">
        <v>0</v>
      </c>
      <c r="G85" s="225">
        <v>0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5">
        <v>0</v>
      </c>
      <c r="N85" s="225">
        <v>0</v>
      </c>
      <c r="O85" s="225">
        <v>0</v>
      </c>
      <c r="P85" s="225">
        <v>0</v>
      </c>
      <c r="Q85" s="225">
        <v>0</v>
      </c>
      <c r="R85" s="225">
        <v>0</v>
      </c>
      <c r="S85" s="225">
        <v>0</v>
      </c>
      <c r="T85" s="225">
        <v>0</v>
      </c>
      <c r="U85" s="225">
        <v>0</v>
      </c>
      <c r="V85" s="225">
        <v>0</v>
      </c>
      <c r="W85" s="225">
        <v>0</v>
      </c>
      <c r="X85" s="225">
        <v>0</v>
      </c>
      <c r="Y85" s="225">
        <v>1</v>
      </c>
      <c r="Z85" s="225">
        <v>1</v>
      </c>
      <c r="AA85" s="225">
        <v>2</v>
      </c>
      <c r="AB85" s="225">
        <v>2</v>
      </c>
      <c r="AC85" s="225">
        <v>2</v>
      </c>
      <c r="AD85" s="225">
        <v>3</v>
      </c>
      <c r="AE85" s="225">
        <v>3</v>
      </c>
      <c r="AF85" s="225">
        <v>3</v>
      </c>
      <c r="AG85" s="225">
        <v>3</v>
      </c>
      <c r="AH85" s="225">
        <v>5</v>
      </c>
      <c r="AI85" s="225">
        <v>5</v>
      </c>
      <c r="AJ85" s="225">
        <v>5</v>
      </c>
      <c r="AK85" s="225">
        <v>5</v>
      </c>
      <c r="AL85" s="225">
        <v>5</v>
      </c>
      <c r="AM85" s="225">
        <v>5</v>
      </c>
      <c r="AN85" s="225">
        <v>5</v>
      </c>
      <c r="AO85" s="225">
        <v>5</v>
      </c>
      <c r="AP85" s="225">
        <v>5</v>
      </c>
      <c r="AQ85" s="225">
        <v>5</v>
      </c>
      <c r="AR85" s="225">
        <v>5</v>
      </c>
      <c r="AS85" s="225">
        <v>5</v>
      </c>
      <c r="AT85" s="225">
        <v>6</v>
      </c>
      <c r="AU85" s="225">
        <v>6</v>
      </c>
      <c r="AV85" s="225">
        <v>6</v>
      </c>
      <c r="AW85" s="225">
        <v>6</v>
      </c>
      <c r="AX85" s="225">
        <v>6</v>
      </c>
    </row>
    <row r="86" spans="1:50" x14ac:dyDescent="0.25">
      <c r="A86" s="224" t="s">
        <v>338</v>
      </c>
      <c r="B86" s="164">
        <v>0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  <c r="H86" s="225">
        <v>0</v>
      </c>
      <c r="I86" s="225">
        <v>0</v>
      </c>
      <c r="J86" s="225">
        <v>0</v>
      </c>
      <c r="K86" s="225">
        <v>0</v>
      </c>
      <c r="L86" s="225">
        <v>0</v>
      </c>
      <c r="M86" s="225">
        <v>0</v>
      </c>
      <c r="N86" s="225">
        <v>0</v>
      </c>
      <c r="O86" s="225">
        <v>0</v>
      </c>
      <c r="P86" s="225">
        <v>0</v>
      </c>
      <c r="Q86" s="225">
        <v>0</v>
      </c>
      <c r="R86" s="225">
        <v>0</v>
      </c>
      <c r="S86" s="225">
        <v>0</v>
      </c>
      <c r="T86" s="225">
        <v>0</v>
      </c>
      <c r="U86" s="225">
        <v>0</v>
      </c>
      <c r="V86" s="225">
        <v>0</v>
      </c>
      <c r="W86" s="225">
        <v>0</v>
      </c>
      <c r="X86" s="225">
        <v>0</v>
      </c>
      <c r="Y86" s="225">
        <v>0</v>
      </c>
      <c r="Z86" s="225">
        <v>0</v>
      </c>
      <c r="AA86" s="225">
        <v>1</v>
      </c>
      <c r="AB86" s="225">
        <v>1</v>
      </c>
      <c r="AC86" s="225">
        <v>1</v>
      </c>
      <c r="AD86" s="225">
        <v>1</v>
      </c>
      <c r="AE86" s="225">
        <v>1</v>
      </c>
      <c r="AF86" s="225">
        <v>1</v>
      </c>
      <c r="AG86" s="225">
        <v>2</v>
      </c>
      <c r="AH86" s="225">
        <v>2</v>
      </c>
      <c r="AI86" s="225">
        <v>2</v>
      </c>
      <c r="AJ86" s="225">
        <v>2</v>
      </c>
      <c r="AK86" s="225">
        <v>2</v>
      </c>
      <c r="AL86" s="225">
        <v>2</v>
      </c>
      <c r="AM86" s="225">
        <v>2</v>
      </c>
      <c r="AN86" s="225">
        <v>2</v>
      </c>
      <c r="AO86" s="225">
        <v>3</v>
      </c>
      <c r="AP86" s="225">
        <v>3</v>
      </c>
      <c r="AQ86" s="225">
        <v>3</v>
      </c>
      <c r="AR86" s="225">
        <v>3</v>
      </c>
      <c r="AS86" s="225">
        <v>3</v>
      </c>
      <c r="AT86" s="225">
        <v>3</v>
      </c>
      <c r="AU86" s="225">
        <v>4</v>
      </c>
      <c r="AV86" s="225">
        <v>4</v>
      </c>
      <c r="AW86" s="225">
        <v>4</v>
      </c>
      <c r="AX86" s="225">
        <v>4</v>
      </c>
    </row>
    <row r="87" spans="1:50" x14ac:dyDescent="0.25">
      <c r="A87" s="224" t="s">
        <v>313</v>
      </c>
      <c r="B87" s="165">
        <v>0</v>
      </c>
      <c r="C87" s="225">
        <v>0</v>
      </c>
      <c r="D87" s="225">
        <v>0</v>
      </c>
      <c r="E87" s="225">
        <v>0</v>
      </c>
      <c r="F87" s="225">
        <v>0</v>
      </c>
      <c r="G87" s="225">
        <v>0</v>
      </c>
      <c r="H87" s="225">
        <v>0</v>
      </c>
      <c r="I87" s="225">
        <v>0</v>
      </c>
      <c r="J87" s="225">
        <v>0</v>
      </c>
      <c r="K87" s="225">
        <v>0</v>
      </c>
      <c r="L87" s="225">
        <v>1</v>
      </c>
      <c r="M87" s="225">
        <v>1</v>
      </c>
      <c r="N87" s="225">
        <v>1</v>
      </c>
      <c r="O87" s="225">
        <v>1</v>
      </c>
      <c r="P87" s="225">
        <v>1</v>
      </c>
      <c r="Q87" s="225">
        <v>1</v>
      </c>
      <c r="R87" s="225">
        <v>1</v>
      </c>
      <c r="S87" s="225">
        <v>1</v>
      </c>
      <c r="T87" s="225">
        <v>1</v>
      </c>
      <c r="U87" s="225">
        <v>1</v>
      </c>
      <c r="V87" s="225">
        <v>1</v>
      </c>
      <c r="W87" s="225">
        <v>1</v>
      </c>
      <c r="X87" s="225">
        <v>1</v>
      </c>
      <c r="Y87" s="225">
        <v>1</v>
      </c>
      <c r="Z87" s="225">
        <v>1</v>
      </c>
      <c r="AA87" s="225">
        <v>1</v>
      </c>
      <c r="AB87" s="225">
        <v>1</v>
      </c>
      <c r="AC87" s="225">
        <v>1</v>
      </c>
      <c r="AD87" s="225">
        <v>1</v>
      </c>
      <c r="AE87" s="225">
        <v>1</v>
      </c>
      <c r="AF87" s="225">
        <v>1</v>
      </c>
      <c r="AG87" s="225">
        <v>2</v>
      </c>
      <c r="AH87" s="225">
        <v>2</v>
      </c>
      <c r="AI87" s="225">
        <v>2</v>
      </c>
      <c r="AJ87" s="225">
        <v>2</v>
      </c>
      <c r="AK87" s="225">
        <v>2</v>
      </c>
      <c r="AL87" s="225">
        <v>2</v>
      </c>
      <c r="AM87" s="225">
        <v>2</v>
      </c>
      <c r="AN87" s="225">
        <v>2</v>
      </c>
      <c r="AO87" s="225">
        <v>2</v>
      </c>
      <c r="AP87" s="225">
        <v>2</v>
      </c>
      <c r="AQ87" s="225">
        <v>2</v>
      </c>
      <c r="AR87" s="225">
        <v>2</v>
      </c>
      <c r="AS87" s="225">
        <v>3</v>
      </c>
      <c r="AT87" s="225">
        <v>3</v>
      </c>
      <c r="AU87" s="225">
        <v>3</v>
      </c>
      <c r="AV87" s="225">
        <v>3</v>
      </c>
      <c r="AW87" s="225">
        <v>3</v>
      </c>
      <c r="AX87" s="225">
        <v>3</v>
      </c>
    </row>
    <row r="88" spans="1:50" x14ac:dyDescent="0.25">
      <c r="A88" s="224" t="s">
        <v>314</v>
      </c>
      <c r="B88" s="164">
        <v>0</v>
      </c>
      <c r="C88" s="225">
        <v>0</v>
      </c>
      <c r="D88" s="225">
        <v>0</v>
      </c>
      <c r="E88" s="225">
        <v>0</v>
      </c>
      <c r="F88" s="225"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1</v>
      </c>
      <c r="T88" s="225">
        <v>2</v>
      </c>
      <c r="U88" s="225">
        <v>2</v>
      </c>
      <c r="V88" s="225">
        <v>2</v>
      </c>
      <c r="W88" s="225">
        <v>2</v>
      </c>
      <c r="X88" s="225">
        <v>2</v>
      </c>
      <c r="Y88" s="225">
        <v>2</v>
      </c>
      <c r="Z88" s="225">
        <v>2</v>
      </c>
      <c r="AA88" s="225">
        <v>2</v>
      </c>
      <c r="AB88" s="225">
        <v>2</v>
      </c>
      <c r="AC88" s="225">
        <v>2</v>
      </c>
      <c r="AD88" s="225">
        <v>2</v>
      </c>
      <c r="AE88" s="225">
        <v>2</v>
      </c>
      <c r="AF88" s="225">
        <v>2</v>
      </c>
      <c r="AG88" s="225">
        <v>2</v>
      </c>
      <c r="AH88" s="225">
        <v>2</v>
      </c>
      <c r="AI88" s="225">
        <v>3</v>
      </c>
      <c r="AJ88" s="225">
        <v>3</v>
      </c>
      <c r="AK88" s="225">
        <v>3</v>
      </c>
      <c r="AL88" s="225">
        <v>3</v>
      </c>
      <c r="AM88" s="225">
        <v>3</v>
      </c>
      <c r="AN88" s="225">
        <v>3</v>
      </c>
      <c r="AO88" s="225">
        <v>3</v>
      </c>
      <c r="AP88" s="225">
        <v>3</v>
      </c>
      <c r="AQ88" s="225">
        <v>3</v>
      </c>
      <c r="AR88" s="225">
        <v>3</v>
      </c>
      <c r="AS88" s="225">
        <v>3</v>
      </c>
      <c r="AT88" s="225">
        <v>4</v>
      </c>
      <c r="AU88" s="225">
        <v>4</v>
      </c>
      <c r="AV88" s="225">
        <v>5</v>
      </c>
      <c r="AW88" s="225">
        <v>5</v>
      </c>
      <c r="AX88" s="225">
        <v>5</v>
      </c>
    </row>
    <row r="89" spans="1:50" x14ac:dyDescent="0.25">
      <c r="A89" s="224" t="s">
        <v>315</v>
      </c>
      <c r="B89" s="165">
        <v>0</v>
      </c>
      <c r="C89" s="225">
        <v>0</v>
      </c>
      <c r="D89" s="225">
        <v>0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1</v>
      </c>
      <c r="P89" s="225">
        <v>1</v>
      </c>
      <c r="Q89" s="225">
        <v>1</v>
      </c>
      <c r="R89" s="225">
        <v>1</v>
      </c>
      <c r="S89" s="225">
        <v>1</v>
      </c>
      <c r="T89" s="225">
        <v>1</v>
      </c>
      <c r="U89" s="225">
        <v>1</v>
      </c>
      <c r="V89" s="225">
        <v>1</v>
      </c>
      <c r="W89" s="225">
        <v>1</v>
      </c>
      <c r="X89" s="225">
        <v>1</v>
      </c>
      <c r="Y89" s="225">
        <v>1</v>
      </c>
      <c r="Z89" s="225">
        <v>1</v>
      </c>
      <c r="AA89" s="225">
        <v>1</v>
      </c>
      <c r="AB89" s="225">
        <v>1</v>
      </c>
      <c r="AC89" s="225">
        <v>1</v>
      </c>
      <c r="AD89" s="225">
        <v>1</v>
      </c>
      <c r="AE89" s="225">
        <v>1</v>
      </c>
      <c r="AF89" s="225">
        <v>1</v>
      </c>
      <c r="AG89" s="225">
        <v>2</v>
      </c>
      <c r="AH89" s="225">
        <v>4</v>
      </c>
      <c r="AI89" s="225">
        <v>4</v>
      </c>
      <c r="AJ89" s="225">
        <v>5</v>
      </c>
      <c r="AK89" s="225">
        <v>5</v>
      </c>
      <c r="AL89" s="225">
        <v>5</v>
      </c>
      <c r="AM89" s="225">
        <v>5</v>
      </c>
      <c r="AN89" s="225">
        <v>5</v>
      </c>
      <c r="AO89" s="225">
        <v>5</v>
      </c>
      <c r="AP89" s="225">
        <v>5</v>
      </c>
      <c r="AQ89" s="225">
        <v>5</v>
      </c>
      <c r="AR89" s="225">
        <v>6</v>
      </c>
      <c r="AS89" s="225">
        <v>6</v>
      </c>
      <c r="AT89" s="225">
        <v>6</v>
      </c>
      <c r="AU89" s="225">
        <v>8</v>
      </c>
      <c r="AV89" s="225">
        <v>8</v>
      </c>
      <c r="AW89" s="225">
        <v>8</v>
      </c>
      <c r="AX89" s="225">
        <v>8</v>
      </c>
    </row>
    <row r="90" spans="1:50" x14ac:dyDescent="0.25">
      <c r="A90" s="224" t="s">
        <v>316</v>
      </c>
      <c r="B90" s="164">
        <v>0</v>
      </c>
      <c r="C90" s="225">
        <v>0</v>
      </c>
      <c r="D90" s="225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225">
        <v>1</v>
      </c>
      <c r="K90" s="225">
        <v>1</v>
      </c>
      <c r="L90" s="225">
        <v>2</v>
      </c>
      <c r="M90" s="225">
        <v>2</v>
      </c>
      <c r="N90" s="225">
        <v>3</v>
      </c>
      <c r="O90" s="225">
        <v>3</v>
      </c>
      <c r="P90" s="225">
        <v>4</v>
      </c>
      <c r="Q90" s="225">
        <v>4</v>
      </c>
      <c r="R90" s="225">
        <v>4</v>
      </c>
      <c r="S90" s="225">
        <v>6</v>
      </c>
      <c r="T90" s="225">
        <v>6</v>
      </c>
      <c r="U90" s="225">
        <v>6</v>
      </c>
      <c r="V90" s="225">
        <v>6</v>
      </c>
      <c r="W90" s="225">
        <v>6</v>
      </c>
      <c r="X90" s="225">
        <v>6</v>
      </c>
      <c r="Y90" s="225">
        <v>9</v>
      </c>
      <c r="Z90" s="225">
        <v>9</v>
      </c>
      <c r="AA90" s="225">
        <v>9</v>
      </c>
      <c r="AB90" s="225">
        <v>10</v>
      </c>
      <c r="AC90" s="225">
        <v>13</v>
      </c>
      <c r="AD90" s="225">
        <v>15</v>
      </c>
      <c r="AE90" s="225">
        <v>18</v>
      </c>
      <c r="AF90" s="225">
        <v>20</v>
      </c>
      <c r="AG90" s="225">
        <v>24</v>
      </c>
      <c r="AH90" s="225">
        <v>29</v>
      </c>
      <c r="AI90" s="225">
        <v>30</v>
      </c>
      <c r="AJ90" s="225">
        <v>33</v>
      </c>
      <c r="AK90" s="225">
        <v>37</v>
      </c>
      <c r="AL90" s="225">
        <v>37</v>
      </c>
      <c r="AM90" s="225">
        <v>38</v>
      </c>
      <c r="AN90" s="225">
        <v>38</v>
      </c>
      <c r="AO90" s="225">
        <v>41</v>
      </c>
      <c r="AP90" s="225">
        <v>41</v>
      </c>
      <c r="AQ90" s="225">
        <v>42</v>
      </c>
      <c r="AR90" s="225">
        <v>45</v>
      </c>
      <c r="AS90" s="225">
        <v>46</v>
      </c>
      <c r="AT90" s="225">
        <v>46</v>
      </c>
      <c r="AU90" s="225">
        <v>50</v>
      </c>
      <c r="AV90" s="225">
        <v>50</v>
      </c>
      <c r="AW90" s="225">
        <v>50</v>
      </c>
      <c r="AX90" s="225">
        <v>50</v>
      </c>
    </row>
    <row r="91" spans="1:50" x14ac:dyDescent="0.25">
      <c r="A91" s="224" t="s">
        <v>317</v>
      </c>
      <c r="B91" s="165">
        <v>0</v>
      </c>
      <c r="C91" s="225">
        <v>0</v>
      </c>
      <c r="D91" s="225">
        <v>0</v>
      </c>
      <c r="E91" s="225">
        <v>0</v>
      </c>
      <c r="F91" s="225">
        <v>0</v>
      </c>
      <c r="G91" s="225">
        <v>0</v>
      </c>
      <c r="H91" s="225">
        <v>0</v>
      </c>
      <c r="I91" s="225">
        <v>0</v>
      </c>
      <c r="J91" s="225">
        <v>0</v>
      </c>
      <c r="K91" s="225">
        <v>1</v>
      </c>
      <c r="L91" s="225">
        <v>1</v>
      </c>
      <c r="M91" s="225">
        <v>1</v>
      </c>
      <c r="N91" s="225">
        <v>1</v>
      </c>
      <c r="O91" s="225">
        <v>1</v>
      </c>
      <c r="P91" s="225">
        <v>1</v>
      </c>
      <c r="Q91" s="225">
        <v>1</v>
      </c>
      <c r="R91" s="225">
        <v>1</v>
      </c>
      <c r="S91" s="225">
        <v>1</v>
      </c>
      <c r="T91" s="225">
        <v>1</v>
      </c>
      <c r="U91" s="225">
        <v>1</v>
      </c>
      <c r="V91" s="225">
        <v>1</v>
      </c>
      <c r="W91" s="225">
        <v>1</v>
      </c>
      <c r="X91" s="225">
        <v>1</v>
      </c>
      <c r="Y91" s="225">
        <v>1</v>
      </c>
      <c r="Z91" s="225">
        <v>1</v>
      </c>
      <c r="AA91" s="225">
        <v>1</v>
      </c>
      <c r="AB91" s="225">
        <v>2</v>
      </c>
      <c r="AC91" s="225">
        <v>3</v>
      </c>
      <c r="AD91" s="225">
        <v>4</v>
      </c>
      <c r="AE91" s="225">
        <v>4</v>
      </c>
      <c r="AF91" s="225">
        <v>5</v>
      </c>
      <c r="AG91" s="225">
        <v>6</v>
      </c>
      <c r="AH91" s="225">
        <v>8</v>
      </c>
      <c r="AI91" s="225">
        <v>8</v>
      </c>
      <c r="AJ91" s="225">
        <v>10</v>
      </c>
      <c r="AK91" s="225">
        <v>11</v>
      </c>
      <c r="AL91" s="225">
        <v>11</v>
      </c>
      <c r="AM91" s="225">
        <v>11</v>
      </c>
      <c r="AN91" s="225">
        <v>11</v>
      </c>
      <c r="AO91" s="225">
        <v>12</v>
      </c>
      <c r="AP91" s="225">
        <v>12</v>
      </c>
      <c r="AQ91" s="225">
        <v>13</v>
      </c>
      <c r="AR91" s="225">
        <v>13</v>
      </c>
      <c r="AS91" s="225">
        <v>13</v>
      </c>
      <c r="AT91" s="225">
        <v>13</v>
      </c>
      <c r="AU91" s="225">
        <v>15</v>
      </c>
      <c r="AV91" s="225">
        <v>15</v>
      </c>
      <c r="AW91" s="225">
        <v>15</v>
      </c>
      <c r="AX91" s="225">
        <v>15</v>
      </c>
    </row>
    <row r="92" spans="1:50" x14ac:dyDescent="0.25">
      <c r="A92" s="224" t="s">
        <v>318</v>
      </c>
      <c r="B92" s="164">
        <v>0</v>
      </c>
      <c r="C92" s="225">
        <v>0</v>
      </c>
      <c r="D92" s="225">
        <v>0</v>
      </c>
      <c r="E92" s="225">
        <v>0</v>
      </c>
      <c r="F92" s="225">
        <v>0</v>
      </c>
      <c r="G92" s="225">
        <v>0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1</v>
      </c>
      <c r="T92" s="225">
        <v>1</v>
      </c>
      <c r="U92" s="225">
        <v>1</v>
      </c>
      <c r="V92" s="225">
        <v>1</v>
      </c>
      <c r="W92" s="225">
        <v>1</v>
      </c>
      <c r="X92" s="225">
        <v>1</v>
      </c>
      <c r="Y92" s="225">
        <v>1</v>
      </c>
      <c r="Z92" s="225">
        <v>1</v>
      </c>
      <c r="AA92" s="225">
        <v>1</v>
      </c>
      <c r="AB92" s="225">
        <v>1</v>
      </c>
      <c r="AC92" s="225">
        <v>2</v>
      </c>
      <c r="AD92" s="225">
        <v>3</v>
      </c>
      <c r="AE92" s="225">
        <v>5</v>
      </c>
      <c r="AF92" s="225">
        <v>5</v>
      </c>
      <c r="AG92" s="225">
        <v>7</v>
      </c>
      <c r="AH92" s="225">
        <v>8</v>
      </c>
      <c r="AI92" s="225">
        <v>9</v>
      </c>
      <c r="AJ92" s="225">
        <v>9</v>
      </c>
      <c r="AK92" s="225">
        <v>10</v>
      </c>
      <c r="AL92" s="225">
        <v>10</v>
      </c>
      <c r="AM92" s="225">
        <v>10</v>
      </c>
      <c r="AN92" s="225">
        <v>10</v>
      </c>
      <c r="AO92" s="225">
        <v>10</v>
      </c>
      <c r="AP92" s="225">
        <v>10</v>
      </c>
      <c r="AQ92" s="225">
        <v>10</v>
      </c>
      <c r="AR92" s="225">
        <v>10</v>
      </c>
      <c r="AS92" s="225">
        <v>10</v>
      </c>
      <c r="AT92" s="225">
        <v>10</v>
      </c>
      <c r="AU92" s="225">
        <v>10</v>
      </c>
      <c r="AV92" s="225">
        <v>10</v>
      </c>
      <c r="AW92" s="225">
        <v>10</v>
      </c>
      <c r="AX92" s="225">
        <v>10</v>
      </c>
    </row>
    <row r="93" spans="1:50" x14ac:dyDescent="0.25">
      <c r="A93" s="224" t="s">
        <v>343</v>
      </c>
      <c r="B93" s="165">
        <v>0</v>
      </c>
      <c r="C93" s="225">
        <v>0</v>
      </c>
      <c r="D93" s="225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5">
        <v>0</v>
      </c>
      <c r="U93" s="225">
        <v>0</v>
      </c>
      <c r="V93" s="225">
        <v>0</v>
      </c>
      <c r="W93" s="225">
        <v>0</v>
      </c>
      <c r="X93" s="225">
        <v>0</v>
      </c>
      <c r="Y93" s="225">
        <v>0</v>
      </c>
      <c r="Z93" s="225">
        <v>0</v>
      </c>
      <c r="AA93" s="225">
        <v>0</v>
      </c>
      <c r="AB93" s="225">
        <v>0</v>
      </c>
      <c r="AC93" s="225">
        <v>0</v>
      </c>
      <c r="AD93" s="225">
        <v>1</v>
      </c>
      <c r="AE93" s="225">
        <v>2</v>
      </c>
      <c r="AF93" s="225">
        <v>2</v>
      </c>
      <c r="AG93" s="225">
        <v>2</v>
      </c>
      <c r="AH93" s="225">
        <v>2</v>
      </c>
      <c r="AI93" s="225">
        <v>2</v>
      </c>
      <c r="AJ93" s="225">
        <v>2</v>
      </c>
      <c r="AK93" s="225">
        <v>2</v>
      </c>
      <c r="AL93" s="225">
        <v>2</v>
      </c>
      <c r="AM93" s="225">
        <v>2</v>
      </c>
      <c r="AN93" s="225">
        <v>2</v>
      </c>
      <c r="AO93" s="225">
        <v>2</v>
      </c>
      <c r="AP93" s="225">
        <v>2</v>
      </c>
      <c r="AQ93" s="225">
        <v>2</v>
      </c>
      <c r="AR93" s="225">
        <v>2</v>
      </c>
      <c r="AS93" s="225">
        <v>2</v>
      </c>
      <c r="AT93" s="225">
        <v>2</v>
      </c>
      <c r="AU93" s="225">
        <v>2</v>
      </c>
      <c r="AV93" s="225">
        <v>2</v>
      </c>
      <c r="AW93" s="225">
        <v>2</v>
      </c>
      <c r="AX93" s="225">
        <v>2</v>
      </c>
    </row>
    <row r="94" spans="1:50" x14ac:dyDescent="0.25">
      <c r="A94" s="224" t="s">
        <v>319</v>
      </c>
      <c r="B94" s="164">
        <v>0</v>
      </c>
      <c r="C94" s="225">
        <v>0</v>
      </c>
      <c r="D94" s="225">
        <v>0</v>
      </c>
      <c r="E94" s="225">
        <v>0</v>
      </c>
      <c r="F94" s="225">
        <v>0</v>
      </c>
      <c r="G94" s="225">
        <v>0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5">
        <v>0</v>
      </c>
      <c r="N94" s="225">
        <v>0</v>
      </c>
      <c r="O94" s="225">
        <v>0</v>
      </c>
      <c r="P94" s="225">
        <v>1</v>
      </c>
      <c r="Q94" s="225">
        <v>1</v>
      </c>
      <c r="R94" s="225">
        <v>1</v>
      </c>
      <c r="S94" s="225">
        <v>1</v>
      </c>
      <c r="T94" s="225">
        <v>1</v>
      </c>
      <c r="U94" s="225">
        <v>1</v>
      </c>
      <c r="V94" s="225">
        <v>1</v>
      </c>
      <c r="W94" s="225">
        <v>1</v>
      </c>
      <c r="X94" s="225">
        <v>1</v>
      </c>
      <c r="Y94" s="225">
        <v>1</v>
      </c>
      <c r="Z94" s="225">
        <v>1</v>
      </c>
      <c r="AA94" s="225">
        <v>2</v>
      </c>
      <c r="AB94" s="225">
        <v>2</v>
      </c>
      <c r="AC94" s="225">
        <v>2</v>
      </c>
      <c r="AD94" s="225">
        <v>2</v>
      </c>
      <c r="AE94" s="225">
        <v>2</v>
      </c>
      <c r="AF94" s="225">
        <v>2</v>
      </c>
      <c r="AG94" s="225">
        <v>4</v>
      </c>
      <c r="AH94" s="225">
        <v>4</v>
      </c>
      <c r="AI94" s="225">
        <v>4</v>
      </c>
      <c r="AJ94" s="225">
        <v>5</v>
      </c>
      <c r="AK94" s="225">
        <v>6</v>
      </c>
      <c r="AL94" s="225">
        <v>6</v>
      </c>
      <c r="AM94" s="225">
        <v>6</v>
      </c>
      <c r="AN94" s="225">
        <v>6</v>
      </c>
      <c r="AO94" s="225">
        <v>6</v>
      </c>
      <c r="AP94" s="225">
        <v>6</v>
      </c>
      <c r="AQ94" s="225">
        <v>7</v>
      </c>
      <c r="AR94" s="225">
        <v>7</v>
      </c>
      <c r="AS94" s="225">
        <v>7</v>
      </c>
      <c r="AT94" s="225">
        <v>7</v>
      </c>
      <c r="AU94" s="225">
        <v>7</v>
      </c>
      <c r="AV94" s="225">
        <v>7</v>
      </c>
      <c r="AW94" s="225">
        <v>7</v>
      </c>
      <c r="AX94" s="225">
        <v>7</v>
      </c>
    </row>
    <row r="95" spans="1:50" x14ac:dyDescent="0.25">
      <c r="A95" s="224" t="s">
        <v>320</v>
      </c>
      <c r="B95" s="165">
        <v>0</v>
      </c>
      <c r="C95" s="225">
        <v>0</v>
      </c>
      <c r="D95" s="225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  <c r="S95" s="225">
        <v>0</v>
      </c>
      <c r="T95" s="225">
        <v>0</v>
      </c>
      <c r="U95" s="225">
        <v>0</v>
      </c>
      <c r="V95" s="225">
        <v>0</v>
      </c>
      <c r="W95" s="225">
        <v>0</v>
      </c>
      <c r="X95" s="225">
        <v>0</v>
      </c>
      <c r="Y95" s="225">
        <v>0</v>
      </c>
      <c r="Z95" s="225">
        <v>0</v>
      </c>
      <c r="AA95" s="225">
        <v>0</v>
      </c>
      <c r="AB95" s="225">
        <v>1</v>
      </c>
      <c r="AC95" s="225">
        <v>1</v>
      </c>
      <c r="AD95" s="225">
        <v>1</v>
      </c>
      <c r="AE95" s="225">
        <v>1</v>
      </c>
      <c r="AF95" s="225">
        <v>1</v>
      </c>
      <c r="AG95" s="225">
        <v>1</v>
      </c>
      <c r="AH95" s="225">
        <v>1</v>
      </c>
      <c r="AI95" s="225">
        <v>1</v>
      </c>
      <c r="AJ95" s="225">
        <v>1</v>
      </c>
      <c r="AK95" s="225">
        <v>1</v>
      </c>
      <c r="AL95" s="225">
        <v>1</v>
      </c>
      <c r="AM95" s="225">
        <v>1</v>
      </c>
      <c r="AN95" s="225">
        <v>1</v>
      </c>
      <c r="AO95" s="225">
        <v>1</v>
      </c>
      <c r="AP95" s="225">
        <v>1</v>
      </c>
      <c r="AQ95" s="225">
        <v>1</v>
      </c>
      <c r="AR95" s="225">
        <v>1</v>
      </c>
      <c r="AS95" s="225">
        <v>1</v>
      </c>
      <c r="AT95" s="225">
        <v>1</v>
      </c>
      <c r="AU95" s="225">
        <v>1</v>
      </c>
      <c r="AV95" s="225">
        <v>1</v>
      </c>
      <c r="AW95" s="225">
        <v>1</v>
      </c>
      <c r="AX95" s="225">
        <v>1</v>
      </c>
    </row>
    <row r="96" spans="1:50" x14ac:dyDescent="0.25">
      <c r="A96" s="224" t="s">
        <v>427</v>
      </c>
      <c r="B96" s="164">
        <v>0</v>
      </c>
      <c r="C96" s="225">
        <v>0</v>
      </c>
      <c r="D96" s="225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225">
        <v>0</v>
      </c>
      <c r="U96" s="225">
        <v>0</v>
      </c>
      <c r="V96" s="225">
        <v>0</v>
      </c>
      <c r="W96" s="225">
        <v>0</v>
      </c>
      <c r="X96" s="225">
        <v>0</v>
      </c>
      <c r="Y96" s="225">
        <v>0</v>
      </c>
      <c r="Z96" s="225">
        <v>0</v>
      </c>
      <c r="AA96" s="225">
        <v>0</v>
      </c>
      <c r="AB96" s="225">
        <v>0</v>
      </c>
      <c r="AC96" s="225">
        <v>0</v>
      </c>
      <c r="AD96" s="225">
        <v>0</v>
      </c>
      <c r="AE96" s="225">
        <v>0</v>
      </c>
      <c r="AF96" s="225">
        <v>0</v>
      </c>
      <c r="AG96" s="225">
        <v>0</v>
      </c>
      <c r="AH96" s="225">
        <v>0</v>
      </c>
      <c r="AI96" s="225">
        <v>0</v>
      </c>
      <c r="AJ96" s="225">
        <v>0</v>
      </c>
      <c r="AK96" s="225">
        <v>0</v>
      </c>
      <c r="AL96" s="225">
        <v>0</v>
      </c>
      <c r="AM96" s="225">
        <v>0</v>
      </c>
      <c r="AN96" s="225">
        <v>0</v>
      </c>
      <c r="AO96" s="225">
        <v>0</v>
      </c>
      <c r="AP96" s="225">
        <v>0</v>
      </c>
      <c r="AQ96" s="225">
        <v>0</v>
      </c>
      <c r="AR96" s="225">
        <v>0</v>
      </c>
      <c r="AS96" s="225">
        <v>0</v>
      </c>
      <c r="AT96" s="225">
        <v>1</v>
      </c>
      <c r="AU96" s="225">
        <v>1</v>
      </c>
      <c r="AV96" s="225">
        <v>1</v>
      </c>
      <c r="AW96" s="225">
        <v>1</v>
      </c>
      <c r="AX96" s="225">
        <v>1</v>
      </c>
    </row>
    <row r="97" spans="1:50" x14ac:dyDescent="0.25">
      <c r="A97" s="224" t="s">
        <v>442</v>
      </c>
      <c r="B97" s="165">
        <v>0</v>
      </c>
      <c r="C97" s="225">
        <v>0</v>
      </c>
      <c r="D97" s="225">
        <v>0</v>
      </c>
      <c r="E97" s="225">
        <v>0</v>
      </c>
      <c r="F97" s="225">
        <v>0</v>
      </c>
      <c r="G97" s="225">
        <v>0</v>
      </c>
      <c r="H97" s="225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25">
        <v>0</v>
      </c>
      <c r="Q97" s="225">
        <v>0</v>
      </c>
      <c r="R97" s="225">
        <v>0</v>
      </c>
      <c r="S97" s="225">
        <v>0</v>
      </c>
      <c r="T97" s="225">
        <v>0</v>
      </c>
      <c r="U97" s="225">
        <v>0</v>
      </c>
      <c r="V97" s="225">
        <v>0</v>
      </c>
      <c r="W97" s="225">
        <v>0</v>
      </c>
      <c r="X97" s="225">
        <v>0</v>
      </c>
      <c r="Y97" s="225">
        <v>0</v>
      </c>
      <c r="Z97" s="225">
        <v>0</v>
      </c>
      <c r="AA97" s="225">
        <v>0</v>
      </c>
      <c r="AB97" s="225">
        <v>0</v>
      </c>
      <c r="AC97" s="225">
        <v>0</v>
      </c>
      <c r="AD97" s="225">
        <v>0</v>
      </c>
      <c r="AE97" s="225">
        <v>0</v>
      </c>
      <c r="AF97" s="225">
        <v>0</v>
      </c>
      <c r="AG97" s="225">
        <v>0</v>
      </c>
      <c r="AH97" s="225">
        <v>0</v>
      </c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0</v>
      </c>
      <c r="AO97" s="225">
        <v>0</v>
      </c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>
        <v>0</v>
      </c>
      <c r="AW97" s="225">
        <v>1</v>
      </c>
      <c r="AX97" s="225">
        <v>1</v>
      </c>
    </row>
    <row r="98" spans="1:50" x14ac:dyDescent="0.25">
      <c r="A98" s="224" t="s">
        <v>370</v>
      </c>
      <c r="B98" s="164">
        <v>0</v>
      </c>
      <c r="C98" s="225">
        <v>0</v>
      </c>
      <c r="D98" s="225">
        <v>0</v>
      </c>
      <c r="E98" s="225">
        <v>0</v>
      </c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5">
        <v>0</v>
      </c>
      <c r="N98" s="225">
        <v>0</v>
      </c>
      <c r="O98" s="225">
        <v>0</v>
      </c>
      <c r="P98" s="225">
        <v>0</v>
      </c>
      <c r="Q98" s="225">
        <v>0</v>
      </c>
      <c r="R98" s="225">
        <v>0</v>
      </c>
      <c r="S98" s="225">
        <v>0</v>
      </c>
      <c r="T98" s="225">
        <v>0</v>
      </c>
      <c r="U98" s="225">
        <v>0</v>
      </c>
      <c r="V98" s="225">
        <v>0</v>
      </c>
      <c r="W98" s="225">
        <v>0</v>
      </c>
      <c r="X98" s="225">
        <v>0</v>
      </c>
      <c r="Y98" s="225">
        <v>0</v>
      </c>
      <c r="Z98" s="225">
        <v>1</v>
      </c>
      <c r="AA98" s="225">
        <v>1</v>
      </c>
      <c r="AB98" s="225">
        <v>2</v>
      </c>
      <c r="AC98" s="225">
        <v>4</v>
      </c>
      <c r="AD98" s="225">
        <v>5</v>
      </c>
      <c r="AE98" s="225">
        <v>5</v>
      </c>
      <c r="AF98" s="225">
        <v>6</v>
      </c>
      <c r="AG98" s="225">
        <v>9</v>
      </c>
      <c r="AH98" s="225">
        <v>10</v>
      </c>
      <c r="AI98" s="225">
        <v>12</v>
      </c>
      <c r="AJ98" s="225">
        <v>14</v>
      </c>
      <c r="AK98" s="225">
        <v>14</v>
      </c>
      <c r="AL98" s="225">
        <v>16</v>
      </c>
      <c r="AM98" s="225">
        <v>16</v>
      </c>
      <c r="AN98" s="225">
        <v>16</v>
      </c>
      <c r="AO98" s="225">
        <v>16</v>
      </c>
      <c r="AP98" s="225">
        <v>16</v>
      </c>
      <c r="AQ98" s="225">
        <v>16</v>
      </c>
      <c r="AR98" s="225">
        <v>18</v>
      </c>
      <c r="AS98" s="225">
        <v>21</v>
      </c>
      <c r="AT98" s="225">
        <v>21</v>
      </c>
      <c r="AU98" s="225">
        <v>22</v>
      </c>
      <c r="AV98" s="225">
        <v>24</v>
      </c>
      <c r="AW98" s="225">
        <v>25</v>
      </c>
      <c r="AX98" s="225">
        <v>25</v>
      </c>
    </row>
    <row r="99" spans="1:50" x14ac:dyDescent="0.25">
      <c r="A99" s="224" t="s">
        <v>371</v>
      </c>
      <c r="B99" s="165">
        <v>0</v>
      </c>
      <c r="C99" s="225">
        <v>0</v>
      </c>
      <c r="D99" s="225">
        <v>0</v>
      </c>
      <c r="E99" s="225">
        <v>0</v>
      </c>
      <c r="F99" s="225"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25">
        <v>0</v>
      </c>
      <c r="P99" s="225">
        <v>0</v>
      </c>
      <c r="Q99" s="225">
        <v>0</v>
      </c>
      <c r="R99" s="225">
        <v>0</v>
      </c>
      <c r="S99" s="225">
        <v>0</v>
      </c>
      <c r="T99" s="225">
        <v>0</v>
      </c>
      <c r="U99" s="225">
        <v>0</v>
      </c>
      <c r="V99" s="225">
        <v>0</v>
      </c>
      <c r="W99" s="225">
        <v>0</v>
      </c>
      <c r="X99" s="225">
        <v>0</v>
      </c>
      <c r="Y99" s="225">
        <v>0</v>
      </c>
      <c r="Z99" s="225">
        <v>0</v>
      </c>
      <c r="AA99" s="225">
        <v>0</v>
      </c>
      <c r="AB99" s="225">
        <v>0</v>
      </c>
      <c r="AC99" s="225">
        <v>1</v>
      </c>
      <c r="AD99" s="225">
        <v>2</v>
      </c>
      <c r="AE99" s="225">
        <v>3</v>
      </c>
      <c r="AF99" s="225">
        <v>4</v>
      </c>
      <c r="AG99" s="225">
        <v>4</v>
      </c>
      <c r="AH99" s="225">
        <v>4</v>
      </c>
      <c r="AI99" s="225">
        <v>4</v>
      </c>
      <c r="AJ99" s="225">
        <v>6</v>
      </c>
      <c r="AK99" s="225">
        <v>6</v>
      </c>
      <c r="AL99" s="225">
        <v>6</v>
      </c>
      <c r="AM99" s="225">
        <v>6</v>
      </c>
      <c r="AN99" s="225">
        <v>6</v>
      </c>
      <c r="AO99" s="225">
        <v>6</v>
      </c>
      <c r="AP99" s="225">
        <v>7</v>
      </c>
      <c r="AQ99" s="225">
        <v>7</v>
      </c>
      <c r="AR99" s="225">
        <v>7</v>
      </c>
      <c r="AS99" s="225">
        <v>10</v>
      </c>
      <c r="AT99" s="225">
        <v>10</v>
      </c>
      <c r="AU99" s="225">
        <v>11</v>
      </c>
      <c r="AV99" s="225">
        <v>11</v>
      </c>
      <c r="AW99" s="225">
        <v>11</v>
      </c>
      <c r="AX99" s="225">
        <v>11</v>
      </c>
    </row>
    <row r="100" spans="1:50" x14ac:dyDescent="0.25">
      <c r="A100" s="224" t="s">
        <v>385</v>
      </c>
      <c r="B100" s="164">
        <v>0</v>
      </c>
      <c r="C100" s="225">
        <v>0</v>
      </c>
      <c r="D100" s="225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  <c r="S100" s="225">
        <v>0</v>
      </c>
      <c r="T100" s="225">
        <v>0</v>
      </c>
      <c r="U100" s="225">
        <v>0</v>
      </c>
      <c r="V100" s="225">
        <v>0</v>
      </c>
      <c r="W100" s="225">
        <v>0</v>
      </c>
      <c r="X100" s="225">
        <v>0</v>
      </c>
      <c r="Y100" s="225">
        <v>0</v>
      </c>
      <c r="Z100" s="225">
        <v>1</v>
      </c>
      <c r="AA100" s="225">
        <v>1</v>
      </c>
      <c r="AB100" s="225">
        <v>1</v>
      </c>
      <c r="AC100" s="225">
        <v>1</v>
      </c>
      <c r="AD100" s="225">
        <v>1</v>
      </c>
      <c r="AE100" s="225">
        <v>1</v>
      </c>
      <c r="AF100" s="225">
        <v>2</v>
      </c>
      <c r="AG100" s="225">
        <v>2</v>
      </c>
      <c r="AH100" s="225">
        <v>4</v>
      </c>
      <c r="AI100" s="225">
        <v>5</v>
      </c>
      <c r="AJ100" s="225">
        <v>7</v>
      </c>
      <c r="AK100" s="225">
        <v>7</v>
      </c>
      <c r="AL100" s="225">
        <v>7</v>
      </c>
      <c r="AM100" s="225">
        <v>8</v>
      </c>
      <c r="AN100" s="225">
        <v>8</v>
      </c>
      <c r="AO100" s="225">
        <v>9</v>
      </c>
      <c r="AP100" s="225">
        <v>10</v>
      </c>
      <c r="AQ100" s="225">
        <v>10</v>
      </c>
      <c r="AR100" s="225">
        <v>13</v>
      </c>
      <c r="AS100" s="225">
        <v>14</v>
      </c>
      <c r="AT100" s="225">
        <v>14</v>
      </c>
      <c r="AU100" s="225">
        <v>17</v>
      </c>
      <c r="AV100" s="225">
        <v>18</v>
      </c>
      <c r="AW100" s="225">
        <v>18</v>
      </c>
      <c r="AX100" s="225">
        <v>18</v>
      </c>
    </row>
    <row r="101" spans="1:50" x14ac:dyDescent="0.25">
      <c r="A101" s="224" t="s">
        <v>372</v>
      </c>
      <c r="B101" s="165">
        <v>0</v>
      </c>
      <c r="C101" s="225">
        <v>0</v>
      </c>
      <c r="D101" s="225">
        <v>0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  <c r="N101" s="225">
        <v>0</v>
      </c>
      <c r="O101" s="225">
        <v>0</v>
      </c>
      <c r="P101" s="225">
        <v>0</v>
      </c>
      <c r="Q101" s="225">
        <v>0</v>
      </c>
      <c r="R101" s="225">
        <v>0</v>
      </c>
      <c r="S101" s="225">
        <v>0</v>
      </c>
      <c r="T101" s="225">
        <v>0</v>
      </c>
      <c r="U101" s="225">
        <v>0</v>
      </c>
      <c r="V101" s="225">
        <v>0</v>
      </c>
      <c r="W101" s="225">
        <v>0</v>
      </c>
      <c r="X101" s="225">
        <v>0</v>
      </c>
      <c r="Y101" s="225">
        <v>0</v>
      </c>
      <c r="Z101" s="225">
        <v>0</v>
      </c>
      <c r="AA101" s="225">
        <v>0</v>
      </c>
      <c r="AB101" s="225">
        <v>0</v>
      </c>
      <c r="AC101" s="225">
        <v>0</v>
      </c>
      <c r="AD101" s="225">
        <v>0</v>
      </c>
      <c r="AE101" s="225">
        <v>1</v>
      </c>
      <c r="AF101" s="225">
        <v>2</v>
      </c>
      <c r="AG101" s="225">
        <v>2</v>
      </c>
      <c r="AH101" s="225">
        <v>3</v>
      </c>
      <c r="AI101" s="225">
        <v>3</v>
      </c>
      <c r="AJ101" s="225">
        <v>3</v>
      </c>
      <c r="AK101" s="225">
        <v>3</v>
      </c>
      <c r="AL101" s="225">
        <v>3</v>
      </c>
      <c r="AM101" s="225">
        <v>3</v>
      </c>
      <c r="AN101" s="225">
        <v>3</v>
      </c>
      <c r="AO101" s="225">
        <v>3</v>
      </c>
      <c r="AP101" s="225">
        <v>3</v>
      </c>
      <c r="AQ101" s="225">
        <v>3</v>
      </c>
      <c r="AR101" s="225">
        <v>3</v>
      </c>
      <c r="AS101" s="225">
        <v>3</v>
      </c>
      <c r="AT101" s="225">
        <v>3</v>
      </c>
      <c r="AU101" s="225">
        <v>3</v>
      </c>
      <c r="AV101" s="225">
        <v>3</v>
      </c>
      <c r="AW101" s="225">
        <v>3</v>
      </c>
      <c r="AX101" s="225">
        <v>3</v>
      </c>
    </row>
    <row r="102" spans="1:50" x14ac:dyDescent="0.25">
      <c r="A102" s="224" t="s">
        <v>373</v>
      </c>
      <c r="B102" s="164">
        <v>0</v>
      </c>
      <c r="C102" s="225">
        <v>0</v>
      </c>
      <c r="D102" s="225">
        <v>0</v>
      </c>
      <c r="E102" s="225">
        <v>0</v>
      </c>
      <c r="F102" s="225">
        <v>0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T102" s="225">
        <v>0</v>
      </c>
      <c r="U102" s="225">
        <v>0</v>
      </c>
      <c r="V102" s="225">
        <v>0</v>
      </c>
      <c r="W102" s="225">
        <v>0</v>
      </c>
      <c r="X102" s="225">
        <v>0</v>
      </c>
      <c r="Y102" s="225">
        <v>0</v>
      </c>
      <c r="Z102" s="225">
        <v>0</v>
      </c>
      <c r="AA102" s="225">
        <v>0</v>
      </c>
      <c r="AB102" s="225">
        <v>0</v>
      </c>
      <c r="AC102" s="225">
        <v>0</v>
      </c>
      <c r="AD102" s="225">
        <v>0</v>
      </c>
      <c r="AE102" s="225">
        <v>1</v>
      </c>
      <c r="AF102" s="225">
        <v>1</v>
      </c>
      <c r="AG102" s="225">
        <v>1</v>
      </c>
      <c r="AH102" s="225">
        <v>1</v>
      </c>
      <c r="AI102" s="225">
        <v>1</v>
      </c>
      <c r="AJ102" s="225">
        <v>1</v>
      </c>
      <c r="AK102" s="225">
        <v>1</v>
      </c>
      <c r="AL102" s="225">
        <v>1</v>
      </c>
      <c r="AM102" s="225">
        <v>2</v>
      </c>
      <c r="AN102" s="225">
        <v>2</v>
      </c>
      <c r="AO102" s="225">
        <v>2</v>
      </c>
      <c r="AP102" s="225">
        <v>2</v>
      </c>
      <c r="AQ102" s="225">
        <v>2</v>
      </c>
      <c r="AR102" s="225">
        <v>2</v>
      </c>
      <c r="AS102" s="225">
        <v>2</v>
      </c>
      <c r="AT102" s="225">
        <v>2</v>
      </c>
      <c r="AU102" s="225">
        <v>3</v>
      </c>
      <c r="AV102" s="225">
        <v>5</v>
      </c>
      <c r="AW102" s="225">
        <v>5</v>
      </c>
      <c r="AX102" s="225">
        <v>5</v>
      </c>
    </row>
    <row r="103" spans="1:50" x14ac:dyDescent="0.25">
      <c r="A103" s="224" t="s">
        <v>432</v>
      </c>
      <c r="B103" s="165">
        <v>0</v>
      </c>
      <c r="C103" s="225">
        <v>0</v>
      </c>
      <c r="D103" s="225">
        <v>0</v>
      </c>
      <c r="E103" s="225">
        <v>0</v>
      </c>
      <c r="F103" s="225">
        <v>0</v>
      </c>
      <c r="G103" s="225">
        <v>0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225">
        <v>0</v>
      </c>
      <c r="O103" s="225">
        <v>0</v>
      </c>
      <c r="P103" s="225">
        <v>0</v>
      </c>
      <c r="Q103" s="225">
        <v>0</v>
      </c>
      <c r="R103" s="225">
        <v>0</v>
      </c>
      <c r="S103" s="225">
        <v>0</v>
      </c>
      <c r="T103" s="225">
        <v>0</v>
      </c>
      <c r="U103" s="225">
        <v>0</v>
      </c>
      <c r="V103" s="225">
        <v>0</v>
      </c>
      <c r="W103" s="225">
        <v>0</v>
      </c>
      <c r="X103" s="225">
        <v>0</v>
      </c>
      <c r="Y103" s="225">
        <v>0</v>
      </c>
      <c r="Z103" s="225">
        <v>0</v>
      </c>
      <c r="AA103" s="225">
        <v>0</v>
      </c>
      <c r="AB103" s="225">
        <v>0</v>
      </c>
      <c r="AC103" s="225">
        <v>0</v>
      </c>
      <c r="AD103" s="225">
        <v>0</v>
      </c>
      <c r="AE103" s="225">
        <v>0</v>
      </c>
      <c r="AF103" s="225">
        <v>0</v>
      </c>
      <c r="AG103" s="225">
        <v>0</v>
      </c>
      <c r="AH103" s="225">
        <v>0</v>
      </c>
      <c r="AI103" s="225">
        <v>0</v>
      </c>
      <c r="AJ103" s="225">
        <v>0</v>
      </c>
      <c r="AK103" s="225">
        <v>0</v>
      </c>
      <c r="AL103" s="225">
        <v>0</v>
      </c>
      <c r="AM103" s="225">
        <v>0</v>
      </c>
      <c r="AN103" s="225">
        <v>0</v>
      </c>
      <c r="AO103" s="225">
        <v>0</v>
      </c>
      <c r="AP103" s="225">
        <v>0</v>
      </c>
      <c r="AQ103" s="225">
        <v>0</v>
      </c>
      <c r="AR103" s="225">
        <v>0</v>
      </c>
      <c r="AS103" s="225">
        <v>0</v>
      </c>
      <c r="AT103" s="225">
        <v>0</v>
      </c>
      <c r="AU103" s="225">
        <v>0</v>
      </c>
      <c r="AV103" s="225">
        <v>1</v>
      </c>
      <c r="AW103" s="225">
        <v>1</v>
      </c>
      <c r="AX103" s="225">
        <v>1</v>
      </c>
    </row>
    <row r="104" spans="1:50" x14ac:dyDescent="0.25">
      <c r="A104" s="224" t="s">
        <v>374</v>
      </c>
      <c r="B104" s="164">
        <v>0</v>
      </c>
      <c r="C104" s="225">
        <v>0</v>
      </c>
      <c r="D104" s="225">
        <v>0</v>
      </c>
      <c r="E104" s="225">
        <v>0</v>
      </c>
      <c r="F104" s="225">
        <v>0</v>
      </c>
      <c r="G104" s="225">
        <v>0</v>
      </c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225">
        <v>0</v>
      </c>
      <c r="N104" s="225">
        <v>0</v>
      </c>
      <c r="O104" s="225">
        <v>0</v>
      </c>
      <c r="P104" s="225">
        <v>0</v>
      </c>
      <c r="Q104" s="225">
        <v>0</v>
      </c>
      <c r="R104" s="225">
        <v>0</v>
      </c>
      <c r="S104" s="225">
        <v>0</v>
      </c>
      <c r="T104" s="225">
        <v>0</v>
      </c>
      <c r="U104" s="225">
        <v>0</v>
      </c>
      <c r="V104" s="225">
        <v>0</v>
      </c>
      <c r="W104" s="225">
        <v>0</v>
      </c>
      <c r="X104" s="225">
        <v>0</v>
      </c>
      <c r="Y104" s="225">
        <v>0</v>
      </c>
      <c r="Z104" s="225">
        <v>0</v>
      </c>
      <c r="AA104" s="225">
        <v>0</v>
      </c>
      <c r="AB104" s="225">
        <v>0</v>
      </c>
      <c r="AC104" s="225">
        <v>2</v>
      </c>
      <c r="AD104" s="225">
        <v>2</v>
      </c>
      <c r="AE104" s="225">
        <v>2</v>
      </c>
      <c r="AF104" s="225">
        <v>5</v>
      </c>
      <c r="AG104" s="225">
        <v>5</v>
      </c>
      <c r="AH104" s="225">
        <v>5</v>
      </c>
      <c r="AI104" s="225">
        <v>5</v>
      </c>
      <c r="AJ104" s="225">
        <v>5</v>
      </c>
      <c r="AK104" s="225">
        <v>5</v>
      </c>
      <c r="AL104" s="225">
        <v>5</v>
      </c>
      <c r="AM104" s="225">
        <v>6</v>
      </c>
      <c r="AN104" s="225">
        <v>6</v>
      </c>
      <c r="AO104" s="225">
        <v>6</v>
      </c>
      <c r="AP104" s="225">
        <v>6</v>
      </c>
      <c r="AQ104" s="225">
        <v>6</v>
      </c>
      <c r="AR104" s="225">
        <v>7</v>
      </c>
      <c r="AS104" s="225">
        <v>7</v>
      </c>
      <c r="AT104" s="225">
        <v>7</v>
      </c>
      <c r="AU104" s="225">
        <v>8</v>
      </c>
      <c r="AV104" s="225">
        <v>9</v>
      </c>
      <c r="AW104" s="225">
        <v>9</v>
      </c>
      <c r="AX104" s="225">
        <v>9</v>
      </c>
    </row>
    <row r="105" spans="1:50" x14ac:dyDescent="0.25">
      <c r="A105" s="224" t="s">
        <v>428</v>
      </c>
      <c r="B105" s="165">
        <v>0</v>
      </c>
      <c r="C105" s="225">
        <v>0</v>
      </c>
      <c r="D105" s="225">
        <v>0</v>
      </c>
      <c r="E105" s="225">
        <v>0</v>
      </c>
      <c r="F105" s="225">
        <v>0</v>
      </c>
      <c r="G105" s="225">
        <v>0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5">
        <v>0</v>
      </c>
      <c r="N105" s="225">
        <v>0</v>
      </c>
      <c r="O105" s="225">
        <v>0</v>
      </c>
      <c r="P105" s="225">
        <v>0</v>
      </c>
      <c r="Q105" s="225">
        <v>0</v>
      </c>
      <c r="R105" s="225">
        <v>0</v>
      </c>
      <c r="S105" s="225">
        <v>0</v>
      </c>
      <c r="T105" s="225">
        <v>0</v>
      </c>
      <c r="U105" s="225">
        <v>0</v>
      </c>
      <c r="V105" s="225">
        <v>0</v>
      </c>
      <c r="W105" s="225">
        <v>0</v>
      </c>
      <c r="X105" s="225">
        <v>0</v>
      </c>
      <c r="Y105" s="225">
        <v>0</v>
      </c>
      <c r="Z105" s="225">
        <v>0</v>
      </c>
      <c r="AA105" s="225">
        <v>0</v>
      </c>
      <c r="AB105" s="225">
        <v>0</v>
      </c>
      <c r="AC105" s="225">
        <v>0</v>
      </c>
      <c r="AD105" s="225">
        <v>0</v>
      </c>
      <c r="AE105" s="225">
        <v>0</v>
      </c>
      <c r="AF105" s="225">
        <v>0</v>
      </c>
      <c r="AG105" s="225">
        <v>0</v>
      </c>
      <c r="AH105" s="225">
        <v>0</v>
      </c>
      <c r="AI105" s="225">
        <v>0</v>
      </c>
      <c r="AJ105" s="225">
        <v>0</v>
      </c>
      <c r="AK105" s="225">
        <v>0</v>
      </c>
      <c r="AL105" s="225">
        <v>0</v>
      </c>
      <c r="AM105" s="225">
        <v>0</v>
      </c>
      <c r="AN105" s="225">
        <v>0</v>
      </c>
      <c r="AO105" s="225">
        <v>0</v>
      </c>
      <c r="AP105" s="225">
        <v>0</v>
      </c>
      <c r="AQ105" s="225">
        <v>0</v>
      </c>
      <c r="AR105" s="225">
        <v>0</v>
      </c>
      <c r="AS105" s="225">
        <v>0</v>
      </c>
      <c r="AT105" s="225">
        <v>1</v>
      </c>
      <c r="AU105" s="225">
        <v>2</v>
      </c>
      <c r="AV105" s="225">
        <v>3</v>
      </c>
      <c r="AW105" s="225">
        <v>3</v>
      </c>
      <c r="AX105" s="225">
        <v>3</v>
      </c>
    </row>
    <row r="106" spans="1:50" x14ac:dyDescent="0.25">
      <c r="A106" s="224" t="s">
        <v>375</v>
      </c>
      <c r="B106" s="164">
        <v>0</v>
      </c>
      <c r="C106" s="225">
        <v>0</v>
      </c>
      <c r="D106" s="225">
        <v>0</v>
      </c>
      <c r="E106" s="225">
        <v>0</v>
      </c>
      <c r="F106" s="225">
        <v>0</v>
      </c>
      <c r="G106" s="225">
        <v>0</v>
      </c>
      <c r="H106" s="225">
        <v>0</v>
      </c>
      <c r="I106" s="225">
        <v>0</v>
      </c>
      <c r="J106" s="225">
        <v>0</v>
      </c>
      <c r="K106" s="225">
        <v>0</v>
      </c>
      <c r="L106" s="225">
        <v>0</v>
      </c>
      <c r="M106" s="225">
        <v>0</v>
      </c>
      <c r="N106" s="225">
        <v>0</v>
      </c>
      <c r="O106" s="225">
        <v>0</v>
      </c>
      <c r="P106" s="225">
        <v>0</v>
      </c>
      <c r="Q106" s="225">
        <v>0</v>
      </c>
      <c r="R106" s="225">
        <v>0</v>
      </c>
      <c r="S106" s="225">
        <v>0</v>
      </c>
      <c r="T106" s="225">
        <v>0</v>
      </c>
      <c r="U106" s="225">
        <v>0</v>
      </c>
      <c r="V106" s="225">
        <v>0</v>
      </c>
      <c r="W106" s="225">
        <v>0</v>
      </c>
      <c r="X106" s="225">
        <v>0</v>
      </c>
      <c r="Y106" s="225">
        <v>0</v>
      </c>
      <c r="Z106" s="225">
        <v>1</v>
      </c>
      <c r="AA106" s="225">
        <v>1</v>
      </c>
      <c r="AB106" s="225">
        <v>3</v>
      </c>
      <c r="AC106" s="225">
        <v>9</v>
      </c>
      <c r="AD106" s="225">
        <v>10</v>
      </c>
      <c r="AE106" s="225">
        <v>11</v>
      </c>
      <c r="AF106" s="225">
        <v>13</v>
      </c>
      <c r="AG106" s="225">
        <v>14</v>
      </c>
      <c r="AH106" s="225">
        <v>15</v>
      </c>
      <c r="AI106" s="225">
        <v>15</v>
      </c>
      <c r="AJ106" s="225">
        <v>18</v>
      </c>
      <c r="AK106" s="225">
        <v>19</v>
      </c>
      <c r="AL106" s="225">
        <v>23</v>
      </c>
      <c r="AM106" s="225">
        <v>28</v>
      </c>
      <c r="AN106" s="225">
        <v>30</v>
      </c>
      <c r="AO106" s="225">
        <v>34</v>
      </c>
      <c r="AP106" s="225">
        <v>37</v>
      </c>
      <c r="AQ106" s="225">
        <v>41</v>
      </c>
      <c r="AR106" s="225">
        <v>45</v>
      </c>
      <c r="AS106" s="225">
        <v>46</v>
      </c>
      <c r="AT106" s="225">
        <v>47</v>
      </c>
      <c r="AU106" s="225">
        <v>53</v>
      </c>
      <c r="AV106" s="225">
        <v>59</v>
      </c>
      <c r="AW106" s="225">
        <v>60</v>
      </c>
      <c r="AX106" s="225">
        <v>61</v>
      </c>
    </row>
    <row r="107" spans="1:50" x14ac:dyDescent="0.25">
      <c r="A107" s="224" t="s">
        <v>403</v>
      </c>
      <c r="B107" s="165">
        <v>0</v>
      </c>
      <c r="C107" s="225">
        <v>0</v>
      </c>
      <c r="D107" s="225">
        <v>0</v>
      </c>
      <c r="E107" s="225">
        <v>0</v>
      </c>
      <c r="F107" s="225">
        <v>0</v>
      </c>
      <c r="G107" s="225">
        <v>0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5">
        <v>0</v>
      </c>
      <c r="N107" s="225">
        <v>0</v>
      </c>
      <c r="O107" s="225">
        <v>0</v>
      </c>
      <c r="P107" s="225">
        <v>0</v>
      </c>
      <c r="Q107" s="225">
        <v>0</v>
      </c>
      <c r="R107" s="225">
        <v>0</v>
      </c>
      <c r="S107" s="225">
        <v>0</v>
      </c>
      <c r="T107" s="225">
        <v>0</v>
      </c>
      <c r="U107" s="225">
        <v>0</v>
      </c>
      <c r="V107" s="225">
        <v>0</v>
      </c>
      <c r="W107" s="225">
        <v>0</v>
      </c>
      <c r="X107" s="225">
        <v>0</v>
      </c>
      <c r="Y107" s="225">
        <v>0</v>
      </c>
      <c r="Z107" s="225">
        <v>0</v>
      </c>
      <c r="AA107" s="225">
        <v>0</v>
      </c>
      <c r="AB107" s="225">
        <v>0</v>
      </c>
      <c r="AC107" s="225">
        <v>0</v>
      </c>
      <c r="AD107" s="225">
        <v>0</v>
      </c>
      <c r="AE107" s="225">
        <v>0</v>
      </c>
      <c r="AF107" s="225">
        <v>0</v>
      </c>
      <c r="AG107" s="225">
        <v>0</v>
      </c>
      <c r="AH107" s="225">
        <v>0</v>
      </c>
      <c r="AI107" s="225">
        <v>0</v>
      </c>
      <c r="AJ107" s="225">
        <v>0</v>
      </c>
      <c r="AK107" s="225">
        <v>0</v>
      </c>
      <c r="AL107" s="225">
        <v>1</v>
      </c>
      <c r="AM107" s="225">
        <v>1</v>
      </c>
      <c r="AN107" s="225">
        <v>1</v>
      </c>
      <c r="AO107" s="225">
        <v>1</v>
      </c>
      <c r="AP107" s="225">
        <v>1</v>
      </c>
      <c r="AQ107" s="225">
        <v>1</v>
      </c>
      <c r="AR107" s="225">
        <v>1</v>
      </c>
      <c r="AS107" s="225">
        <v>1</v>
      </c>
      <c r="AT107" s="225">
        <v>1</v>
      </c>
      <c r="AU107" s="225">
        <v>1</v>
      </c>
      <c r="AV107" s="225">
        <v>1</v>
      </c>
      <c r="AW107" s="225">
        <v>1</v>
      </c>
      <c r="AX107" s="225">
        <v>1</v>
      </c>
    </row>
    <row r="108" spans="1:50" x14ac:dyDescent="0.25">
      <c r="A108" s="224" t="s">
        <v>399</v>
      </c>
      <c r="B108" s="164">
        <v>0</v>
      </c>
      <c r="C108" s="225">
        <v>0</v>
      </c>
      <c r="D108" s="225">
        <v>0</v>
      </c>
      <c r="E108" s="225">
        <v>0</v>
      </c>
      <c r="F108" s="225">
        <v>0</v>
      </c>
      <c r="G108" s="225">
        <v>0</v>
      </c>
      <c r="H108" s="225">
        <v>0</v>
      </c>
      <c r="I108" s="225">
        <v>0</v>
      </c>
      <c r="J108" s="225">
        <v>0</v>
      </c>
      <c r="K108" s="225">
        <v>0</v>
      </c>
      <c r="L108" s="225">
        <v>0</v>
      </c>
      <c r="M108" s="225">
        <v>0</v>
      </c>
      <c r="N108" s="225">
        <v>0</v>
      </c>
      <c r="O108" s="225">
        <v>0</v>
      </c>
      <c r="P108" s="225">
        <v>0</v>
      </c>
      <c r="Q108" s="225">
        <v>0</v>
      </c>
      <c r="R108" s="225">
        <v>0</v>
      </c>
      <c r="S108" s="225">
        <v>0</v>
      </c>
      <c r="T108" s="225">
        <v>0</v>
      </c>
      <c r="U108" s="225">
        <v>0</v>
      </c>
      <c r="V108" s="225">
        <v>0</v>
      </c>
      <c r="W108" s="225">
        <v>0</v>
      </c>
      <c r="X108" s="225">
        <v>0</v>
      </c>
      <c r="Y108" s="225">
        <v>0</v>
      </c>
      <c r="Z108" s="225">
        <v>0</v>
      </c>
      <c r="AA108" s="225">
        <v>0</v>
      </c>
      <c r="AB108" s="225">
        <v>0</v>
      </c>
      <c r="AC108" s="225">
        <v>0</v>
      </c>
      <c r="AD108" s="225">
        <v>0</v>
      </c>
      <c r="AE108" s="225">
        <v>0</v>
      </c>
      <c r="AF108" s="225">
        <v>0</v>
      </c>
      <c r="AG108" s="225">
        <v>0</v>
      </c>
      <c r="AH108" s="225">
        <v>0</v>
      </c>
      <c r="AI108" s="225">
        <v>0</v>
      </c>
      <c r="AJ108" s="225">
        <v>1</v>
      </c>
      <c r="AK108" s="225">
        <v>1</v>
      </c>
      <c r="AL108" s="225">
        <v>1</v>
      </c>
      <c r="AM108" s="225">
        <v>1</v>
      </c>
      <c r="AN108" s="225">
        <v>1</v>
      </c>
      <c r="AO108" s="225">
        <v>1</v>
      </c>
      <c r="AP108" s="225">
        <v>1</v>
      </c>
      <c r="AQ108" s="225">
        <v>1</v>
      </c>
      <c r="AR108" s="225">
        <v>1</v>
      </c>
      <c r="AS108" s="225">
        <v>1</v>
      </c>
      <c r="AT108" s="225">
        <v>1</v>
      </c>
      <c r="AU108" s="225">
        <v>1</v>
      </c>
      <c r="AV108" s="225">
        <v>1</v>
      </c>
      <c r="AW108" s="225">
        <v>1</v>
      </c>
      <c r="AX108" s="225">
        <v>1</v>
      </c>
    </row>
    <row r="109" spans="1:50" x14ac:dyDescent="0.25">
      <c r="A109" s="224" t="s">
        <v>388</v>
      </c>
      <c r="B109" s="165">
        <v>0</v>
      </c>
      <c r="C109" s="225">
        <v>0</v>
      </c>
      <c r="D109" s="225">
        <v>0</v>
      </c>
      <c r="E109" s="225">
        <v>0</v>
      </c>
      <c r="F109" s="225">
        <v>0</v>
      </c>
      <c r="G109" s="225">
        <v>0</v>
      </c>
      <c r="H109" s="225">
        <v>0</v>
      </c>
      <c r="I109" s="225">
        <v>0</v>
      </c>
      <c r="J109" s="225">
        <v>0</v>
      </c>
      <c r="K109" s="225">
        <v>0</v>
      </c>
      <c r="L109" s="225">
        <v>0</v>
      </c>
      <c r="M109" s="225">
        <v>0</v>
      </c>
      <c r="N109" s="225">
        <v>0</v>
      </c>
      <c r="O109" s="225">
        <v>0</v>
      </c>
      <c r="P109" s="225">
        <v>0</v>
      </c>
      <c r="Q109" s="225">
        <v>0</v>
      </c>
      <c r="R109" s="225">
        <v>0</v>
      </c>
      <c r="S109" s="225">
        <v>0</v>
      </c>
      <c r="T109" s="225">
        <v>0</v>
      </c>
      <c r="U109" s="225">
        <v>0</v>
      </c>
      <c r="V109" s="225">
        <v>0</v>
      </c>
      <c r="W109" s="225">
        <v>0</v>
      </c>
      <c r="X109" s="225">
        <v>0</v>
      </c>
      <c r="Y109" s="225">
        <v>0</v>
      </c>
      <c r="Z109" s="225">
        <v>0</v>
      </c>
      <c r="AA109" s="225">
        <v>0</v>
      </c>
      <c r="AB109" s="225">
        <v>0</v>
      </c>
      <c r="AC109" s="225">
        <v>0</v>
      </c>
      <c r="AD109" s="225">
        <v>0</v>
      </c>
      <c r="AE109" s="225">
        <v>0</v>
      </c>
      <c r="AF109" s="225">
        <v>0</v>
      </c>
      <c r="AG109" s="225">
        <v>1</v>
      </c>
      <c r="AH109" s="225">
        <v>1</v>
      </c>
      <c r="AI109" s="225">
        <v>1</v>
      </c>
      <c r="AJ109" s="225">
        <v>1</v>
      </c>
      <c r="AK109" s="225">
        <v>1</v>
      </c>
      <c r="AL109" s="225">
        <v>1</v>
      </c>
      <c r="AM109" s="225">
        <v>1</v>
      </c>
      <c r="AN109" s="225">
        <v>1</v>
      </c>
      <c r="AO109" s="225">
        <v>1</v>
      </c>
      <c r="AP109" s="225">
        <v>1</v>
      </c>
      <c r="AQ109" s="225">
        <v>1</v>
      </c>
      <c r="AR109" s="225">
        <v>1</v>
      </c>
      <c r="AS109" s="225">
        <v>1</v>
      </c>
      <c r="AT109" s="225">
        <v>1</v>
      </c>
      <c r="AU109" s="225">
        <v>2</v>
      </c>
      <c r="AV109" s="225">
        <v>2</v>
      </c>
      <c r="AW109" s="225">
        <v>2</v>
      </c>
      <c r="AX109" s="225">
        <v>2</v>
      </c>
    </row>
    <row r="110" spans="1:50" x14ac:dyDescent="0.25">
      <c r="A110" s="224" t="s">
        <v>396</v>
      </c>
      <c r="B110" s="164">
        <v>0</v>
      </c>
      <c r="C110" s="225">
        <v>0</v>
      </c>
      <c r="D110" s="225">
        <v>0</v>
      </c>
      <c r="E110" s="225">
        <v>0</v>
      </c>
      <c r="F110" s="225">
        <v>0</v>
      </c>
      <c r="G110" s="225">
        <v>0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5">
        <v>0</v>
      </c>
      <c r="N110" s="225">
        <v>0</v>
      </c>
      <c r="O110" s="225">
        <v>0</v>
      </c>
      <c r="P110" s="225">
        <v>0</v>
      </c>
      <c r="Q110" s="225">
        <v>0</v>
      </c>
      <c r="R110" s="225">
        <v>0</v>
      </c>
      <c r="S110" s="225">
        <v>0</v>
      </c>
      <c r="T110" s="225">
        <v>0</v>
      </c>
      <c r="U110" s="225">
        <v>0</v>
      </c>
      <c r="V110" s="225">
        <v>0</v>
      </c>
      <c r="W110" s="225">
        <v>0</v>
      </c>
      <c r="X110" s="225">
        <v>0</v>
      </c>
      <c r="Y110" s="225">
        <v>0</v>
      </c>
      <c r="Z110" s="225">
        <v>0</v>
      </c>
      <c r="AA110" s="225">
        <v>0</v>
      </c>
      <c r="AB110" s="225">
        <v>0</v>
      </c>
      <c r="AC110" s="225">
        <v>0</v>
      </c>
      <c r="AD110" s="225">
        <v>0</v>
      </c>
      <c r="AE110" s="225">
        <v>0</v>
      </c>
      <c r="AF110" s="225">
        <v>0</v>
      </c>
      <c r="AG110" s="225">
        <v>0</v>
      </c>
      <c r="AH110" s="225">
        <v>0</v>
      </c>
      <c r="AI110" s="225">
        <v>0</v>
      </c>
      <c r="AJ110" s="225">
        <v>0</v>
      </c>
      <c r="AK110" s="225">
        <v>0</v>
      </c>
      <c r="AL110" s="225">
        <v>0</v>
      </c>
      <c r="AM110" s="225">
        <v>0</v>
      </c>
      <c r="AN110" s="225">
        <v>0</v>
      </c>
      <c r="AO110" s="225">
        <v>1</v>
      </c>
      <c r="AP110" s="225">
        <v>1</v>
      </c>
      <c r="AQ110" s="225">
        <v>1</v>
      </c>
      <c r="AR110" s="225">
        <v>2</v>
      </c>
      <c r="AS110" s="225">
        <v>2</v>
      </c>
      <c r="AT110" s="225">
        <v>2</v>
      </c>
      <c r="AU110" s="225">
        <v>2</v>
      </c>
      <c r="AV110" s="225">
        <v>3</v>
      </c>
      <c r="AW110" s="225">
        <v>3</v>
      </c>
      <c r="AX110" s="225">
        <v>3</v>
      </c>
    </row>
    <row r="111" spans="1:50" x14ac:dyDescent="0.25">
      <c r="A111" s="224" t="s">
        <v>376</v>
      </c>
      <c r="B111" s="165">
        <v>0</v>
      </c>
      <c r="C111" s="225">
        <v>0</v>
      </c>
      <c r="D111" s="225">
        <v>0</v>
      </c>
      <c r="E111" s="225">
        <v>0</v>
      </c>
      <c r="F111" s="225">
        <v>0</v>
      </c>
      <c r="G111" s="225">
        <v>0</v>
      </c>
      <c r="H111" s="225">
        <v>0</v>
      </c>
      <c r="I111" s="225">
        <v>0</v>
      </c>
      <c r="J111" s="225">
        <v>0</v>
      </c>
      <c r="K111" s="225">
        <v>0</v>
      </c>
      <c r="L111" s="225">
        <v>0</v>
      </c>
      <c r="M111" s="225">
        <v>0</v>
      </c>
      <c r="N111" s="225">
        <v>0</v>
      </c>
      <c r="O111" s="225">
        <v>0</v>
      </c>
      <c r="P111" s="225">
        <v>0</v>
      </c>
      <c r="Q111" s="225">
        <v>0</v>
      </c>
      <c r="R111" s="225">
        <v>0</v>
      </c>
      <c r="S111" s="225">
        <v>0</v>
      </c>
      <c r="T111" s="225">
        <v>0</v>
      </c>
      <c r="U111" s="225">
        <v>0</v>
      </c>
      <c r="V111" s="225">
        <v>0</v>
      </c>
      <c r="W111" s="225">
        <v>0</v>
      </c>
      <c r="X111" s="225">
        <v>0</v>
      </c>
      <c r="Y111" s="225">
        <v>0</v>
      </c>
      <c r="Z111" s="225">
        <v>0</v>
      </c>
      <c r="AA111" s="225">
        <v>0</v>
      </c>
      <c r="AB111" s="225">
        <v>0</v>
      </c>
      <c r="AC111" s="225">
        <v>1</v>
      </c>
      <c r="AD111" s="225">
        <v>1</v>
      </c>
      <c r="AE111" s="225">
        <v>2</v>
      </c>
      <c r="AF111" s="225">
        <v>4</v>
      </c>
      <c r="AG111" s="225">
        <v>4</v>
      </c>
      <c r="AH111" s="225">
        <v>5</v>
      </c>
      <c r="AI111" s="225">
        <v>5</v>
      </c>
      <c r="AJ111" s="225">
        <v>9</v>
      </c>
      <c r="AK111" s="225">
        <v>9</v>
      </c>
      <c r="AL111" s="225">
        <v>13</v>
      </c>
      <c r="AM111" s="225">
        <v>15</v>
      </c>
      <c r="AN111" s="225">
        <v>15</v>
      </c>
      <c r="AO111" s="225">
        <v>17</v>
      </c>
      <c r="AP111" s="225">
        <v>17</v>
      </c>
      <c r="AQ111" s="225">
        <v>17</v>
      </c>
      <c r="AR111" s="225">
        <v>19</v>
      </c>
      <c r="AS111" s="225">
        <v>19</v>
      </c>
      <c r="AT111" s="225">
        <v>19</v>
      </c>
      <c r="AU111" s="225">
        <v>21</v>
      </c>
      <c r="AV111" s="225">
        <v>23</v>
      </c>
      <c r="AW111" s="225">
        <v>26</v>
      </c>
      <c r="AX111" s="225">
        <v>26</v>
      </c>
    </row>
    <row r="112" spans="1:50" x14ac:dyDescent="0.25">
      <c r="A112" s="224" t="s">
        <v>377</v>
      </c>
      <c r="B112" s="164">
        <v>0</v>
      </c>
      <c r="C112" s="225">
        <v>0</v>
      </c>
      <c r="D112" s="225">
        <v>0</v>
      </c>
      <c r="E112" s="225">
        <v>0</v>
      </c>
      <c r="F112" s="225">
        <v>0</v>
      </c>
      <c r="G112" s="225">
        <v>0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5">
        <v>0</v>
      </c>
      <c r="N112" s="225">
        <v>0</v>
      </c>
      <c r="O112" s="225">
        <v>0</v>
      </c>
      <c r="P112" s="225">
        <v>0</v>
      </c>
      <c r="Q112" s="225">
        <v>0</v>
      </c>
      <c r="R112" s="225">
        <v>0</v>
      </c>
      <c r="S112" s="225">
        <v>0</v>
      </c>
      <c r="T112" s="225">
        <v>0</v>
      </c>
      <c r="U112" s="225">
        <v>0</v>
      </c>
      <c r="V112" s="225">
        <v>0</v>
      </c>
      <c r="W112" s="225">
        <v>0</v>
      </c>
      <c r="X112" s="225">
        <v>0</v>
      </c>
      <c r="Y112" s="225">
        <v>0</v>
      </c>
      <c r="Z112" s="225">
        <v>0</v>
      </c>
      <c r="AA112" s="225">
        <v>0</v>
      </c>
      <c r="AB112" s="225">
        <v>0</v>
      </c>
      <c r="AC112" s="225">
        <v>1</v>
      </c>
      <c r="AD112" s="225">
        <v>1</v>
      </c>
      <c r="AE112" s="225">
        <v>2</v>
      </c>
      <c r="AF112" s="225">
        <v>3</v>
      </c>
      <c r="AG112" s="225">
        <v>3</v>
      </c>
      <c r="AH112" s="225">
        <v>3</v>
      </c>
      <c r="AI112" s="225">
        <v>3</v>
      </c>
      <c r="AJ112" s="225">
        <v>3</v>
      </c>
      <c r="AK112" s="225">
        <v>4</v>
      </c>
      <c r="AL112" s="225">
        <v>4</v>
      </c>
      <c r="AM112" s="225">
        <v>4</v>
      </c>
      <c r="AN112" s="225">
        <v>4</v>
      </c>
      <c r="AO112" s="225">
        <v>4</v>
      </c>
      <c r="AP112" s="225">
        <v>5</v>
      </c>
      <c r="AQ112" s="225">
        <v>5</v>
      </c>
      <c r="AR112" s="225">
        <v>5</v>
      </c>
      <c r="AS112" s="225">
        <v>6</v>
      </c>
      <c r="AT112" s="225">
        <v>6</v>
      </c>
      <c r="AU112" s="225">
        <v>8</v>
      </c>
      <c r="AV112" s="225">
        <v>8</v>
      </c>
      <c r="AW112" s="225">
        <v>9</v>
      </c>
      <c r="AX112" s="225">
        <v>10</v>
      </c>
    </row>
    <row r="113" spans="1:50" x14ac:dyDescent="0.25">
      <c r="A113" s="224" t="s">
        <v>386</v>
      </c>
      <c r="B113" s="165">
        <v>0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25">
        <v>0</v>
      </c>
      <c r="M113" s="225">
        <v>0</v>
      </c>
      <c r="N113" s="225">
        <v>0</v>
      </c>
      <c r="O113" s="225">
        <v>0</v>
      </c>
      <c r="P113" s="225">
        <v>0</v>
      </c>
      <c r="Q113" s="225">
        <v>0</v>
      </c>
      <c r="R113" s="225">
        <v>0</v>
      </c>
      <c r="S113" s="225">
        <v>0</v>
      </c>
      <c r="T113" s="225">
        <v>0</v>
      </c>
      <c r="U113" s="225">
        <v>0</v>
      </c>
      <c r="V113" s="225">
        <v>0</v>
      </c>
      <c r="W113" s="225">
        <v>0</v>
      </c>
      <c r="X113" s="225">
        <v>0</v>
      </c>
      <c r="Y113" s="225">
        <v>0</v>
      </c>
      <c r="Z113" s="225">
        <v>1</v>
      </c>
      <c r="AA113" s="225">
        <v>1</v>
      </c>
      <c r="AB113" s="225">
        <v>1</v>
      </c>
      <c r="AC113" s="225">
        <v>1</v>
      </c>
      <c r="AD113" s="225">
        <v>1</v>
      </c>
      <c r="AE113" s="225">
        <v>2</v>
      </c>
      <c r="AF113" s="225">
        <v>4</v>
      </c>
      <c r="AG113" s="225">
        <v>4</v>
      </c>
      <c r="AH113" s="225">
        <v>7</v>
      </c>
      <c r="AI113" s="225">
        <v>9</v>
      </c>
      <c r="AJ113" s="225">
        <v>9</v>
      </c>
      <c r="AK113" s="225">
        <v>9</v>
      </c>
      <c r="AL113" s="225">
        <v>11</v>
      </c>
      <c r="AM113" s="225">
        <v>11</v>
      </c>
      <c r="AN113" s="225">
        <v>11</v>
      </c>
      <c r="AO113" s="225">
        <v>11</v>
      </c>
      <c r="AP113" s="225">
        <v>11</v>
      </c>
      <c r="AQ113" s="225">
        <v>11</v>
      </c>
      <c r="AR113" s="225">
        <v>11</v>
      </c>
      <c r="AS113" s="225">
        <v>11</v>
      </c>
      <c r="AT113" s="225">
        <v>11</v>
      </c>
      <c r="AU113" s="225">
        <v>12</v>
      </c>
      <c r="AV113" s="225">
        <v>12</v>
      </c>
      <c r="AW113" s="225">
        <v>12</v>
      </c>
      <c r="AX113" s="225">
        <v>12</v>
      </c>
    </row>
    <row r="114" spans="1:50" x14ac:dyDescent="0.25">
      <c r="A114" s="224" t="s">
        <v>389</v>
      </c>
      <c r="B114" s="164">
        <v>0</v>
      </c>
      <c r="C114" s="225">
        <v>0</v>
      </c>
      <c r="D114" s="225">
        <v>0</v>
      </c>
      <c r="E114" s="225">
        <v>0</v>
      </c>
      <c r="F114" s="225">
        <v>0</v>
      </c>
      <c r="G114" s="225">
        <v>0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0</v>
      </c>
      <c r="P114" s="225">
        <v>0</v>
      </c>
      <c r="Q114" s="225">
        <v>0</v>
      </c>
      <c r="R114" s="225">
        <v>0</v>
      </c>
      <c r="S114" s="225">
        <v>0</v>
      </c>
      <c r="T114" s="225">
        <v>0</v>
      </c>
      <c r="U114" s="225">
        <v>0</v>
      </c>
      <c r="V114" s="225">
        <v>0</v>
      </c>
      <c r="W114" s="225">
        <v>0</v>
      </c>
      <c r="X114" s="225">
        <v>0</v>
      </c>
      <c r="Y114" s="225">
        <v>0</v>
      </c>
      <c r="Z114" s="225">
        <v>0</v>
      </c>
      <c r="AA114" s="225">
        <v>0</v>
      </c>
      <c r="AB114" s="225">
        <v>0</v>
      </c>
      <c r="AC114" s="225">
        <v>0</v>
      </c>
      <c r="AD114" s="225">
        <v>0</v>
      </c>
      <c r="AE114" s="225">
        <v>0</v>
      </c>
      <c r="AF114" s="225">
        <v>0</v>
      </c>
      <c r="AG114" s="225">
        <v>1</v>
      </c>
      <c r="AH114" s="225">
        <v>1</v>
      </c>
      <c r="AI114" s="225">
        <v>1</v>
      </c>
      <c r="AJ114" s="225">
        <v>3</v>
      </c>
      <c r="AK114" s="225">
        <v>3</v>
      </c>
      <c r="AL114" s="225">
        <v>4</v>
      </c>
      <c r="AM114" s="225">
        <v>4</v>
      </c>
      <c r="AN114" s="225">
        <v>4</v>
      </c>
      <c r="AO114" s="225">
        <v>4</v>
      </c>
      <c r="AP114" s="225">
        <v>4</v>
      </c>
      <c r="AQ114" s="225">
        <v>4</v>
      </c>
      <c r="AR114" s="225">
        <v>4</v>
      </c>
      <c r="AS114" s="225">
        <v>4</v>
      </c>
      <c r="AT114" s="225">
        <v>4</v>
      </c>
      <c r="AU114" s="225">
        <v>4</v>
      </c>
      <c r="AV114" s="225">
        <v>5</v>
      </c>
      <c r="AW114" s="225">
        <v>5</v>
      </c>
      <c r="AX114" s="225">
        <v>5</v>
      </c>
    </row>
    <row r="115" spans="1:50" x14ac:dyDescent="0.25">
      <c r="A115" s="224" t="s">
        <v>412</v>
      </c>
      <c r="B115" s="165">
        <v>0</v>
      </c>
      <c r="C115" s="225">
        <v>0</v>
      </c>
      <c r="D115" s="225">
        <v>0</v>
      </c>
      <c r="E115" s="225">
        <v>0</v>
      </c>
      <c r="F115" s="225">
        <v>0</v>
      </c>
      <c r="G115" s="225">
        <v>0</v>
      </c>
      <c r="H115" s="225">
        <v>0</v>
      </c>
      <c r="I115" s="225">
        <v>0</v>
      </c>
      <c r="J115" s="225">
        <v>0</v>
      </c>
      <c r="K115" s="225">
        <v>0</v>
      </c>
      <c r="L115" s="225">
        <v>0</v>
      </c>
      <c r="M115" s="225">
        <v>0</v>
      </c>
      <c r="N115" s="225">
        <v>0</v>
      </c>
      <c r="O115" s="225">
        <v>0</v>
      </c>
      <c r="P115" s="225">
        <v>0</v>
      </c>
      <c r="Q115" s="225">
        <v>0</v>
      </c>
      <c r="R115" s="225">
        <v>0</v>
      </c>
      <c r="S115" s="225">
        <v>0</v>
      </c>
      <c r="T115" s="225">
        <v>0</v>
      </c>
      <c r="U115" s="225">
        <v>0</v>
      </c>
      <c r="V115" s="225">
        <v>0</v>
      </c>
      <c r="W115" s="225">
        <v>0</v>
      </c>
      <c r="X115" s="225">
        <v>0</v>
      </c>
      <c r="Y115" s="225">
        <v>0</v>
      </c>
      <c r="Z115" s="225">
        <v>0</v>
      </c>
      <c r="AA115" s="225">
        <v>0</v>
      </c>
      <c r="AB115" s="225">
        <v>0</v>
      </c>
      <c r="AC115" s="225">
        <v>0</v>
      </c>
      <c r="AD115" s="225">
        <v>0</v>
      </c>
      <c r="AE115" s="225">
        <v>0</v>
      </c>
      <c r="AF115" s="225">
        <v>0</v>
      </c>
      <c r="AG115" s="225">
        <v>0</v>
      </c>
      <c r="AH115" s="225">
        <v>0</v>
      </c>
      <c r="AI115" s="225">
        <v>0</v>
      </c>
      <c r="AJ115" s="225">
        <v>0</v>
      </c>
      <c r="AK115" s="225">
        <v>0</v>
      </c>
      <c r="AL115" s="225">
        <v>0</v>
      </c>
      <c r="AM115" s="225">
        <v>0</v>
      </c>
      <c r="AN115" s="225">
        <v>0</v>
      </c>
      <c r="AO115" s="225">
        <v>0</v>
      </c>
      <c r="AP115" s="225">
        <v>1</v>
      </c>
      <c r="AQ115" s="225">
        <v>1</v>
      </c>
      <c r="AR115" s="225">
        <v>1</v>
      </c>
      <c r="AS115" s="225">
        <v>1</v>
      </c>
      <c r="AT115" s="225">
        <v>1</v>
      </c>
      <c r="AU115" s="225">
        <v>1</v>
      </c>
      <c r="AV115" s="225">
        <v>1</v>
      </c>
      <c r="AW115" s="225">
        <v>1</v>
      </c>
      <c r="AX115" s="225">
        <v>1</v>
      </c>
    </row>
    <row r="116" spans="1:50" x14ac:dyDescent="0.25">
      <c r="A116" s="224" t="s">
        <v>191</v>
      </c>
      <c r="B116" s="164">
        <v>0</v>
      </c>
      <c r="C116" s="225">
        <v>0</v>
      </c>
      <c r="D116" s="225">
        <v>1</v>
      </c>
      <c r="E116" s="225">
        <v>1</v>
      </c>
      <c r="F116" s="225">
        <v>1</v>
      </c>
      <c r="G116" s="225">
        <v>1</v>
      </c>
      <c r="H116" s="225">
        <v>1</v>
      </c>
      <c r="I116" s="225">
        <v>1</v>
      </c>
      <c r="J116" s="225">
        <v>2</v>
      </c>
      <c r="K116" s="225">
        <v>2</v>
      </c>
      <c r="L116" s="225">
        <v>2</v>
      </c>
      <c r="M116" s="225">
        <v>2</v>
      </c>
      <c r="N116" s="225">
        <v>2</v>
      </c>
      <c r="O116" s="225">
        <v>3</v>
      </c>
      <c r="P116" s="225">
        <v>3</v>
      </c>
      <c r="Q116" s="225">
        <v>4</v>
      </c>
      <c r="R116" s="225">
        <v>4</v>
      </c>
      <c r="S116" s="225">
        <v>5</v>
      </c>
      <c r="T116" s="225">
        <v>5</v>
      </c>
      <c r="U116" s="225">
        <v>5</v>
      </c>
      <c r="V116" s="225">
        <v>5</v>
      </c>
      <c r="W116" s="225">
        <v>6</v>
      </c>
      <c r="X116" s="225">
        <v>6</v>
      </c>
      <c r="Y116" s="225">
        <v>6</v>
      </c>
      <c r="Z116" s="225">
        <v>7</v>
      </c>
      <c r="AA116" s="225">
        <v>7</v>
      </c>
      <c r="AB116" s="225">
        <v>7</v>
      </c>
      <c r="AC116" s="225">
        <v>7</v>
      </c>
      <c r="AD116" s="225">
        <v>7</v>
      </c>
      <c r="AE116" s="225">
        <v>8</v>
      </c>
      <c r="AF116" s="225">
        <v>8</v>
      </c>
      <c r="AG116" s="225">
        <v>8</v>
      </c>
      <c r="AH116" s="225">
        <v>8</v>
      </c>
      <c r="AI116" s="225">
        <v>8</v>
      </c>
      <c r="AJ116" s="225">
        <v>8</v>
      </c>
      <c r="AK116" s="225">
        <v>8</v>
      </c>
      <c r="AL116" s="225">
        <v>8</v>
      </c>
      <c r="AM116" s="225">
        <v>8</v>
      </c>
      <c r="AN116" s="225">
        <v>8</v>
      </c>
      <c r="AO116" s="225">
        <v>8</v>
      </c>
      <c r="AP116" s="225">
        <v>8</v>
      </c>
      <c r="AQ116" s="225">
        <v>8</v>
      </c>
      <c r="AR116" s="225">
        <v>8</v>
      </c>
      <c r="AS116" s="225">
        <v>8</v>
      </c>
      <c r="AT116" s="225">
        <v>8</v>
      </c>
      <c r="AU116" s="225">
        <v>8</v>
      </c>
      <c r="AV116" s="225">
        <v>8</v>
      </c>
      <c r="AW116" s="225">
        <v>9</v>
      </c>
      <c r="AX116" s="225">
        <v>10</v>
      </c>
    </row>
    <row r="117" spans="1:50" x14ac:dyDescent="0.25">
      <c r="A117" s="224" t="s">
        <v>192</v>
      </c>
      <c r="B117" s="165">
        <v>0</v>
      </c>
      <c r="C117" s="225">
        <v>0</v>
      </c>
      <c r="D117" s="225">
        <v>0</v>
      </c>
      <c r="E117" s="225">
        <v>0</v>
      </c>
      <c r="F117" s="225">
        <v>0</v>
      </c>
      <c r="G117" s="225">
        <v>0</v>
      </c>
      <c r="H117" s="225">
        <v>1</v>
      </c>
      <c r="I117" s="225">
        <v>2</v>
      </c>
      <c r="J117" s="225">
        <v>2</v>
      </c>
      <c r="K117" s="225">
        <v>2</v>
      </c>
      <c r="L117" s="225">
        <v>2</v>
      </c>
      <c r="M117" s="225">
        <v>2</v>
      </c>
      <c r="N117" s="225">
        <v>2</v>
      </c>
      <c r="O117" s="225">
        <v>2</v>
      </c>
      <c r="P117" s="225">
        <v>2</v>
      </c>
      <c r="Q117" s="225">
        <v>2</v>
      </c>
      <c r="R117" s="225">
        <v>2</v>
      </c>
      <c r="S117" s="225">
        <v>2</v>
      </c>
      <c r="T117" s="225">
        <v>2</v>
      </c>
      <c r="U117" s="225">
        <v>2</v>
      </c>
      <c r="V117" s="225">
        <v>2</v>
      </c>
      <c r="W117" s="225">
        <v>2</v>
      </c>
      <c r="X117" s="225">
        <v>2</v>
      </c>
      <c r="Y117" s="225">
        <v>2</v>
      </c>
      <c r="Z117" s="225">
        <v>2</v>
      </c>
      <c r="AA117" s="225">
        <v>2</v>
      </c>
      <c r="AB117" s="225">
        <v>2</v>
      </c>
      <c r="AC117" s="225">
        <v>2</v>
      </c>
      <c r="AD117" s="225">
        <v>2</v>
      </c>
      <c r="AE117" s="225">
        <v>2</v>
      </c>
      <c r="AF117" s="225">
        <v>2</v>
      </c>
      <c r="AG117" s="225">
        <v>2</v>
      </c>
      <c r="AH117" s="225">
        <v>2</v>
      </c>
      <c r="AI117" s="225">
        <v>3</v>
      </c>
      <c r="AJ117" s="225">
        <v>3</v>
      </c>
      <c r="AK117" s="225">
        <v>3</v>
      </c>
      <c r="AL117" s="225">
        <v>3</v>
      </c>
      <c r="AM117" s="225">
        <v>3</v>
      </c>
      <c r="AN117" s="225">
        <v>3</v>
      </c>
      <c r="AO117" s="225">
        <v>3</v>
      </c>
      <c r="AP117" s="225">
        <v>4</v>
      </c>
      <c r="AQ117" s="225">
        <v>4</v>
      </c>
      <c r="AR117" s="225">
        <v>4</v>
      </c>
      <c r="AS117" s="225">
        <v>4</v>
      </c>
      <c r="AT117" s="225">
        <v>4</v>
      </c>
      <c r="AU117" s="225">
        <v>4</v>
      </c>
      <c r="AV117" s="225">
        <v>4</v>
      </c>
      <c r="AW117" s="225">
        <v>4</v>
      </c>
      <c r="AX117" s="225">
        <v>4</v>
      </c>
    </row>
    <row r="118" spans="1:50" x14ac:dyDescent="0.25">
      <c r="A118" s="224" t="s">
        <v>193</v>
      </c>
      <c r="B118" s="164">
        <v>0</v>
      </c>
      <c r="C118" s="225">
        <v>6</v>
      </c>
      <c r="D118" s="225">
        <v>7</v>
      </c>
      <c r="E118" s="225">
        <v>8</v>
      </c>
      <c r="F118" s="225">
        <v>11</v>
      </c>
      <c r="G118" s="225">
        <v>15</v>
      </c>
      <c r="H118" s="225">
        <v>20</v>
      </c>
      <c r="I118" s="225">
        <v>24</v>
      </c>
      <c r="J118" s="225">
        <v>26</v>
      </c>
      <c r="K118" s="225">
        <v>30</v>
      </c>
      <c r="L118" s="225">
        <v>33</v>
      </c>
      <c r="M118" s="225">
        <v>34</v>
      </c>
      <c r="N118" s="225">
        <v>38</v>
      </c>
      <c r="O118" s="225">
        <v>41</v>
      </c>
      <c r="P118" s="225">
        <v>44</v>
      </c>
      <c r="Q118" s="225">
        <v>49</v>
      </c>
      <c r="R118" s="225">
        <v>54</v>
      </c>
      <c r="S118" s="225">
        <v>60</v>
      </c>
      <c r="T118" s="225">
        <v>66</v>
      </c>
      <c r="U118" s="225">
        <v>72</v>
      </c>
      <c r="V118" s="225">
        <v>73</v>
      </c>
      <c r="W118" s="225">
        <v>79</v>
      </c>
      <c r="X118" s="225">
        <v>82</v>
      </c>
      <c r="Y118" s="225">
        <v>87</v>
      </c>
      <c r="Z118" s="225">
        <v>93</v>
      </c>
      <c r="AA118" s="225">
        <v>97</v>
      </c>
      <c r="AB118" s="225">
        <v>97</v>
      </c>
      <c r="AC118" s="225">
        <v>100</v>
      </c>
      <c r="AD118" s="225">
        <v>105</v>
      </c>
      <c r="AE118" s="225">
        <v>107</v>
      </c>
      <c r="AF118" s="225">
        <v>110</v>
      </c>
      <c r="AG118" s="225">
        <v>115</v>
      </c>
      <c r="AH118" s="225">
        <v>118</v>
      </c>
      <c r="AI118" s="225">
        <v>123</v>
      </c>
      <c r="AJ118" s="225">
        <v>127</v>
      </c>
      <c r="AK118" s="225">
        <v>128</v>
      </c>
      <c r="AL118" s="225">
        <v>133</v>
      </c>
      <c r="AM118" s="225">
        <v>138</v>
      </c>
      <c r="AN118" s="225">
        <v>139</v>
      </c>
      <c r="AO118" s="225">
        <v>141</v>
      </c>
      <c r="AP118" s="225">
        <v>150</v>
      </c>
      <c r="AQ118" s="225">
        <v>154</v>
      </c>
      <c r="AR118" s="225">
        <v>156</v>
      </c>
      <c r="AS118" s="225">
        <v>163</v>
      </c>
      <c r="AT118" s="225">
        <v>165</v>
      </c>
      <c r="AU118" s="225">
        <v>169</v>
      </c>
      <c r="AV118" s="225">
        <v>171</v>
      </c>
      <c r="AW118" s="225">
        <v>176</v>
      </c>
      <c r="AX118" s="225">
        <v>177</v>
      </c>
    </row>
    <row r="119" spans="1:50" x14ac:dyDescent="0.25">
      <c r="A119" s="224" t="s">
        <v>194</v>
      </c>
      <c r="B119" s="165">
        <v>0</v>
      </c>
      <c r="C119" s="225">
        <v>3</v>
      </c>
      <c r="D119" s="225">
        <v>7</v>
      </c>
      <c r="E119" s="225">
        <v>10</v>
      </c>
      <c r="F119" s="225">
        <v>11</v>
      </c>
      <c r="G119" s="225">
        <v>13</v>
      </c>
      <c r="H119" s="225">
        <v>13</v>
      </c>
      <c r="I119" s="225">
        <v>16</v>
      </c>
      <c r="J119" s="225">
        <v>19</v>
      </c>
      <c r="K119" s="225">
        <v>23</v>
      </c>
      <c r="L119" s="225">
        <v>30</v>
      </c>
      <c r="M119" s="225">
        <v>31</v>
      </c>
      <c r="N119" s="225">
        <v>35</v>
      </c>
      <c r="O119" s="225">
        <v>38</v>
      </c>
      <c r="P119" s="225">
        <v>40</v>
      </c>
      <c r="Q119" s="225">
        <v>44</v>
      </c>
      <c r="R119" s="225">
        <v>52</v>
      </c>
      <c r="S119" s="225">
        <v>58</v>
      </c>
      <c r="T119" s="225">
        <v>63</v>
      </c>
      <c r="U119" s="225">
        <v>67</v>
      </c>
      <c r="V119" s="225">
        <v>70</v>
      </c>
      <c r="W119" s="225">
        <v>75</v>
      </c>
      <c r="X119" s="225">
        <v>76</v>
      </c>
      <c r="Y119" s="225">
        <v>82</v>
      </c>
      <c r="Z119" s="225">
        <v>87</v>
      </c>
      <c r="AA119" s="225">
        <v>89</v>
      </c>
      <c r="AB119" s="225">
        <v>93</v>
      </c>
      <c r="AC119" s="225">
        <v>98</v>
      </c>
      <c r="AD119" s="225">
        <v>103</v>
      </c>
      <c r="AE119" s="225">
        <v>107</v>
      </c>
      <c r="AF119" s="225">
        <v>115</v>
      </c>
      <c r="AG119" s="225">
        <v>119</v>
      </c>
      <c r="AH119" s="225">
        <v>122</v>
      </c>
      <c r="AI119" s="225">
        <v>124</v>
      </c>
      <c r="AJ119" s="225">
        <v>126</v>
      </c>
      <c r="AK119" s="225">
        <v>129</v>
      </c>
      <c r="AL119" s="225">
        <v>132</v>
      </c>
      <c r="AM119" s="225">
        <v>138</v>
      </c>
      <c r="AN119" s="225">
        <v>143</v>
      </c>
      <c r="AO119" s="225">
        <v>144</v>
      </c>
      <c r="AP119" s="225">
        <v>152</v>
      </c>
      <c r="AQ119" s="225">
        <v>157</v>
      </c>
      <c r="AR119" s="225">
        <v>162</v>
      </c>
      <c r="AS119" s="225">
        <v>170</v>
      </c>
      <c r="AT119" s="225">
        <v>173</v>
      </c>
      <c r="AU119" s="225">
        <v>178</v>
      </c>
      <c r="AV119" s="225">
        <v>180</v>
      </c>
      <c r="AW119" s="225">
        <v>195</v>
      </c>
      <c r="AX119" s="225">
        <v>201</v>
      </c>
    </row>
    <row r="120" spans="1:50" x14ac:dyDescent="0.25">
      <c r="A120" s="224" t="s">
        <v>195</v>
      </c>
      <c r="B120" s="164">
        <v>0</v>
      </c>
      <c r="C120" s="225">
        <v>0</v>
      </c>
      <c r="D120" s="225">
        <v>0</v>
      </c>
      <c r="E120" s="225">
        <v>1</v>
      </c>
      <c r="F120" s="225">
        <v>2</v>
      </c>
      <c r="G120" s="225">
        <v>5</v>
      </c>
      <c r="H120" s="225">
        <v>8</v>
      </c>
      <c r="I120" s="225">
        <v>12</v>
      </c>
      <c r="J120" s="225">
        <v>14</v>
      </c>
      <c r="K120" s="225">
        <v>14</v>
      </c>
      <c r="L120" s="225">
        <v>16</v>
      </c>
      <c r="M120" s="225">
        <v>17</v>
      </c>
      <c r="N120" s="225">
        <v>17</v>
      </c>
      <c r="O120" s="225">
        <v>18</v>
      </c>
      <c r="P120" s="225">
        <v>20</v>
      </c>
      <c r="Q120" s="225">
        <v>21</v>
      </c>
      <c r="R120" s="225">
        <v>23</v>
      </c>
      <c r="S120" s="225">
        <v>28</v>
      </c>
      <c r="T120" s="225">
        <v>31</v>
      </c>
      <c r="U120" s="225">
        <v>33</v>
      </c>
      <c r="V120" s="225">
        <v>33</v>
      </c>
      <c r="W120" s="225">
        <v>33</v>
      </c>
      <c r="X120" s="225">
        <v>37</v>
      </c>
      <c r="Y120" s="225">
        <v>39</v>
      </c>
      <c r="Z120" s="225">
        <v>44</v>
      </c>
      <c r="AA120" s="225">
        <v>44</v>
      </c>
      <c r="AB120" s="225">
        <v>46</v>
      </c>
      <c r="AC120" s="225">
        <v>47</v>
      </c>
      <c r="AD120" s="225">
        <v>49</v>
      </c>
      <c r="AE120" s="225">
        <v>50</v>
      </c>
      <c r="AF120" s="225">
        <v>53</v>
      </c>
      <c r="AG120" s="225">
        <v>58</v>
      </c>
      <c r="AH120" s="225">
        <v>63</v>
      </c>
      <c r="AI120" s="225">
        <v>64</v>
      </c>
      <c r="AJ120" s="225">
        <v>66</v>
      </c>
      <c r="AK120" s="225">
        <v>66</v>
      </c>
      <c r="AL120" s="225">
        <v>66</v>
      </c>
      <c r="AM120" s="225">
        <v>68</v>
      </c>
      <c r="AN120" s="225">
        <v>70</v>
      </c>
      <c r="AO120" s="225">
        <v>71</v>
      </c>
      <c r="AP120" s="225">
        <v>74</v>
      </c>
      <c r="AQ120" s="225">
        <v>75</v>
      </c>
      <c r="AR120" s="225">
        <v>78</v>
      </c>
      <c r="AS120" s="225">
        <v>80</v>
      </c>
      <c r="AT120" s="225">
        <v>80</v>
      </c>
      <c r="AU120" s="225">
        <v>80</v>
      </c>
      <c r="AV120" s="225">
        <v>80</v>
      </c>
      <c r="AW120" s="225">
        <v>83</v>
      </c>
      <c r="AX120" s="225">
        <v>83</v>
      </c>
    </row>
    <row r="121" spans="1:50" x14ac:dyDescent="0.25">
      <c r="A121" s="224" t="s">
        <v>196</v>
      </c>
      <c r="B121" s="165">
        <v>0</v>
      </c>
      <c r="C121" s="225">
        <v>0</v>
      </c>
      <c r="D121" s="225">
        <v>0</v>
      </c>
      <c r="E121" s="225">
        <v>1</v>
      </c>
      <c r="F121" s="225">
        <v>1</v>
      </c>
      <c r="G121" s="225">
        <v>2</v>
      </c>
      <c r="H121" s="225">
        <v>3</v>
      </c>
      <c r="I121" s="225">
        <v>3</v>
      </c>
      <c r="J121" s="225">
        <v>3</v>
      </c>
      <c r="K121" s="225">
        <v>3</v>
      </c>
      <c r="L121" s="225">
        <v>4</v>
      </c>
      <c r="M121" s="225">
        <v>4</v>
      </c>
      <c r="N121" s="225">
        <v>4</v>
      </c>
      <c r="O121" s="225">
        <v>4</v>
      </c>
      <c r="P121" s="225">
        <v>4</v>
      </c>
      <c r="Q121" s="225">
        <v>5</v>
      </c>
      <c r="R121" s="225">
        <v>6</v>
      </c>
      <c r="S121" s="225">
        <v>6</v>
      </c>
      <c r="T121" s="225">
        <v>6</v>
      </c>
      <c r="U121" s="225">
        <v>7</v>
      </c>
      <c r="V121" s="225">
        <v>8</v>
      </c>
      <c r="W121" s="225">
        <v>9</v>
      </c>
      <c r="X121" s="225">
        <v>10</v>
      </c>
      <c r="Y121" s="225">
        <v>11</v>
      </c>
      <c r="Z121" s="225">
        <v>14</v>
      </c>
      <c r="AA121" s="225">
        <v>14</v>
      </c>
      <c r="AB121" s="225">
        <v>16</v>
      </c>
      <c r="AC121" s="225">
        <v>17</v>
      </c>
      <c r="AD121" s="225">
        <v>18</v>
      </c>
      <c r="AE121" s="225">
        <v>21</v>
      </c>
      <c r="AF121" s="225">
        <v>21</v>
      </c>
      <c r="AG121" s="225">
        <v>21</v>
      </c>
      <c r="AH121" s="225">
        <v>21</v>
      </c>
      <c r="AI121" s="225">
        <v>21</v>
      </c>
      <c r="AJ121" s="225">
        <v>21</v>
      </c>
      <c r="AK121" s="225">
        <v>21</v>
      </c>
      <c r="AL121" s="225">
        <v>21</v>
      </c>
      <c r="AM121" s="225">
        <v>22</v>
      </c>
      <c r="AN121" s="225">
        <v>22</v>
      </c>
      <c r="AO121" s="225">
        <v>23</v>
      </c>
      <c r="AP121" s="225">
        <v>24</v>
      </c>
      <c r="AQ121" s="225">
        <v>24</v>
      </c>
      <c r="AR121" s="225">
        <v>27</v>
      </c>
      <c r="AS121" s="225">
        <v>28</v>
      </c>
      <c r="AT121" s="225">
        <v>29</v>
      </c>
      <c r="AU121" s="225">
        <v>29</v>
      </c>
      <c r="AV121" s="225">
        <v>30</v>
      </c>
      <c r="AW121" s="225">
        <v>32</v>
      </c>
      <c r="AX121" s="225">
        <v>32</v>
      </c>
    </row>
    <row r="122" spans="1:50" x14ac:dyDescent="0.25">
      <c r="A122" s="224" t="s">
        <v>197</v>
      </c>
      <c r="B122" s="164">
        <v>0</v>
      </c>
      <c r="C122" s="225">
        <v>0</v>
      </c>
      <c r="D122" s="225">
        <v>1</v>
      </c>
      <c r="E122" s="225">
        <v>1</v>
      </c>
      <c r="F122" s="225">
        <v>6</v>
      </c>
      <c r="G122" s="225">
        <v>6</v>
      </c>
      <c r="H122" s="225">
        <v>7</v>
      </c>
      <c r="I122" s="225">
        <v>9</v>
      </c>
      <c r="J122" s="225">
        <v>10</v>
      </c>
      <c r="K122" s="225">
        <v>11</v>
      </c>
      <c r="L122" s="225">
        <v>11</v>
      </c>
      <c r="M122" s="225">
        <v>14</v>
      </c>
      <c r="N122" s="225">
        <v>14</v>
      </c>
      <c r="O122" s="225">
        <v>15</v>
      </c>
      <c r="P122" s="225">
        <v>17</v>
      </c>
      <c r="Q122" s="225">
        <v>17</v>
      </c>
      <c r="R122" s="225">
        <v>18</v>
      </c>
      <c r="S122" s="225">
        <v>19</v>
      </c>
      <c r="T122" s="225">
        <v>19</v>
      </c>
      <c r="U122" s="225">
        <v>21</v>
      </c>
      <c r="V122" s="225">
        <v>22</v>
      </c>
      <c r="W122" s="225">
        <v>22</v>
      </c>
      <c r="X122" s="225">
        <v>23</v>
      </c>
      <c r="Y122" s="225">
        <v>24</v>
      </c>
      <c r="Z122" s="225">
        <v>26</v>
      </c>
      <c r="AA122" s="225">
        <v>27</v>
      </c>
      <c r="AB122" s="225">
        <v>27</v>
      </c>
      <c r="AC122" s="225">
        <v>27</v>
      </c>
      <c r="AD122" s="225">
        <v>27</v>
      </c>
      <c r="AE122" s="225">
        <v>29</v>
      </c>
      <c r="AF122" s="225">
        <v>29</v>
      </c>
      <c r="AG122" s="225">
        <v>29</v>
      </c>
      <c r="AH122" s="225">
        <v>31</v>
      </c>
      <c r="AI122" s="225">
        <v>31</v>
      </c>
      <c r="AJ122" s="225">
        <v>31</v>
      </c>
      <c r="AK122" s="225">
        <v>31</v>
      </c>
      <c r="AL122" s="225">
        <v>32</v>
      </c>
      <c r="AM122" s="225">
        <v>32</v>
      </c>
      <c r="AN122" s="225">
        <v>32</v>
      </c>
      <c r="AO122" s="225">
        <v>32</v>
      </c>
      <c r="AP122" s="225">
        <v>32</v>
      </c>
      <c r="AQ122" s="225">
        <v>35</v>
      </c>
      <c r="AR122" s="225">
        <v>35</v>
      </c>
      <c r="AS122" s="225">
        <v>36</v>
      </c>
      <c r="AT122" s="225">
        <v>36</v>
      </c>
      <c r="AU122" s="225">
        <v>36</v>
      </c>
      <c r="AV122" s="225">
        <v>37</v>
      </c>
      <c r="AW122" s="225">
        <v>37</v>
      </c>
      <c r="AX122" s="225">
        <v>37</v>
      </c>
    </row>
    <row r="123" spans="1:50" x14ac:dyDescent="0.25">
      <c r="A123" s="224" t="s">
        <v>198</v>
      </c>
      <c r="B123" s="165">
        <v>0</v>
      </c>
      <c r="C123" s="225">
        <v>0</v>
      </c>
      <c r="D123" s="225">
        <v>0</v>
      </c>
      <c r="E123" s="225">
        <v>0</v>
      </c>
      <c r="F123" s="225">
        <v>0</v>
      </c>
      <c r="G123" s="225">
        <v>0</v>
      </c>
      <c r="H123" s="225">
        <v>0</v>
      </c>
      <c r="I123" s="225">
        <v>0</v>
      </c>
      <c r="J123" s="225">
        <v>0</v>
      </c>
      <c r="K123" s="225">
        <v>0</v>
      </c>
      <c r="L123" s="225">
        <v>0</v>
      </c>
      <c r="M123" s="225">
        <v>0</v>
      </c>
      <c r="N123" s="225">
        <v>0</v>
      </c>
      <c r="O123" s="225">
        <v>0</v>
      </c>
      <c r="P123" s="225">
        <v>1</v>
      </c>
      <c r="Q123" s="225">
        <v>1</v>
      </c>
      <c r="R123" s="225">
        <v>1</v>
      </c>
      <c r="S123" s="225">
        <v>1</v>
      </c>
      <c r="T123" s="225">
        <v>1</v>
      </c>
      <c r="U123" s="225">
        <v>1</v>
      </c>
      <c r="V123" s="225">
        <v>1</v>
      </c>
      <c r="W123" s="225">
        <v>1</v>
      </c>
      <c r="X123" s="225">
        <v>2</v>
      </c>
      <c r="Y123" s="225">
        <v>2</v>
      </c>
      <c r="Z123" s="225">
        <v>2</v>
      </c>
      <c r="AA123" s="225">
        <v>2</v>
      </c>
      <c r="AB123" s="225">
        <v>3</v>
      </c>
      <c r="AC123" s="225">
        <v>3</v>
      </c>
      <c r="AD123" s="225">
        <v>3</v>
      </c>
      <c r="AE123" s="225">
        <v>3</v>
      </c>
      <c r="AF123" s="225">
        <v>3</v>
      </c>
      <c r="AG123" s="225">
        <v>3</v>
      </c>
      <c r="AH123" s="225">
        <v>3</v>
      </c>
      <c r="AI123" s="225">
        <v>3</v>
      </c>
      <c r="AJ123" s="225">
        <v>3</v>
      </c>
      <c r="AK123" s="225">
        <v>3</v>
      </c>
      <c r="AL123" s="225">
        <v>3</v>
      </c>
      <c r="AM123" s="225">
        <v>3</v>
      </c>
      <c r="AN123" s="225">
        <v>3</v>
      </c>
      <c r="AO123" s="225">
        <v>3</v>
      </c>
      <c r="AP123" s="225">
        <v>3</v>
      </c>
      <c r="AQ123" s="225">
        <v>3</v>
      </c>
      <c r="AR123" s="225">
        <v>3</v>
      </c>
      <c r="AS123" s="225">
        <v>3</v>
      </c>
      <c r="AT123" s="225">
        <v>3</v>
      </c>
      <c r="AU123" s="225">
        <v>3</v>
      </c>
      <c r="AV123" s="225">
        <v>3</v>
      </c>
      <c r="AW123" s="225">
        <v>3</v>
      </c>
      <c r="AX123" s="225">
        <v>3</v>
      </c>
    </row>
    <row r="124" spans="1:50" x14ac:dyDescent="0.25">
      <c r="A124" s="224" t="s">
        <v>199</v>
      </c>
      <c r="B124" s="164">
        <v>0</v>
      </c>
      <c r="C124" s="225">
        <v>0</v>
      </c>
      <c r="D124" s="225">
        <v>0</v>
      </c>
      <c r="E124" s="225">
        <v>0</v>
      </c>
      <c r="F124" s="225">
        <v>0</v>
      </c>
      <c r="G124" s="225">
        <v>0</v>
      </c>
      <c r="H124" s="225">
        <v>1</v>
      </c>
      <c r="I124" s="225">
        <v>2</v>
      </c>
      <c r="J124" s="225">
        <v>2</v>
      </c>
      <c r="K124" s="225">
        <v>2</v>
      </c>
      <c r="L124" s="225">
        <v>3</v>
      </c>
      <c r="M124" s="225">
        <v>4</v>
      </c>
      <c r="N124" s="225">
        <v>4</v>
      </c>
      <c r="O124" s="225">
        <v>4</v>
      </c>
      <c r="P124" s="225">
        <v>4</v>
      </c>
      <c r="Q124" s="225">
        <v>4</v>
      </c>
      <c r="R124" s="225">
        <v>4</v>
      </c>
      <c r="S124" s="225">
        <v>4</v>
      </c>
      <c r="T124" s="225">
        <v>4</v>
      </c>
      <c r="U124" s="225">
        <v>5</v>
      </c>
      <c r="V124" s="225">
        <v>6</v>
      </c>
      <c r="W124" s="225">
        <v>6</v>
      </c>
      <c r="X124" s="225">
        <v>6</v>
      </c>
      <c r="Y124" s="225">
        <v>6</v>
      </c>
      <c r="Z124" s="225">
        <v>6</v>
      </c>
      <c r="AA124" s="225">
        <v>7</v>
      </c>
      <c r="AB124" s="225">
        <v>7</v>
      </c>
      <c r="AC124" s="225">
        <v>8</v>
      </c>
      <c r="AD124" s="225">
        <v>10</v>
      </c>
      <c r="AE124" s="225">
        <v>10</v>
      </c>
      <c r="AF124" s="225">
        <v>10</v>
      </c>
      <c r="AG124" s="225">
        <v>11</v>
      </c>
      <c r="AH124" s="225">
        <v>11</v>
      </c>
      <c r="AI124" s="225">
        <v>11</v>
      </c>
      <c r="AJ124" s="225">
        <v>11</v>
      </c>
      <c r="AK124" s="225">
        <v>11</v>
      </c>
      <c r="AL124" s="225">
        <v>11</v>
      </c>
      <c r="AM124" s="225">
        <v>11</v>
      </c>
      <c r="AN124" s="225">
        <v>11</v>
      </c>
      <c r="AO124" s="225">
        <v>11</v>
      </c>
      <c r="AP124" s="225">
        <v>11</v>
      </c>
      <c r="AQ124" s="225">
        <v>11</v>
      </c>
      <c r="AR124" s="225">
        <v>11</v>
      </c>
      <c r="AS124" s="225">
        <v>11</v>
      </c>
      <c r="AT124" s="225">
        <v>12</v>
      </c>
      <c r="AU124" s="225">
        <v>12</v>
      </c>
      <c r="AV124" s="225">
        <v>12</v>
      </c>
      <c r="AW124" s="225">
        <v>13</v>
      </c>
      <c r="AX124" s="225">
        <v>13</v>
      </c>
    </row>
    <row r="125" spans="1:50" x14ac:dyDescent="0.25">
      <c r="A125" s="224" t="s">
        <v>200</v>
      </c>
      <c r="B125" s="165">
        <v>0</v>
      </c>
      <c r="C125" s="225">
        <v>1</v>
      </c>
      <c r="D125" s="225">
        <v>1</v>
      </c>
      <c r="E125" s="225">
        <v>2</v>
      </c>
      <c r="F125" s="225">
        <v>2</v>
      </c>
      <c r="G125" s="225">
        <v>2</v>
      </c>
      <c r="H125" s="225">
        <v>2</v>
      </c>
      <c r="I125" s="225">
        <v>3</v>
      </c>
      <c r="J125" s="225">
        <v>5</v>
      </c>
      <c r="K125" s="225">
        <v>5</v>
      </c>
      <c r="L125" s="225">
        <v>5</v>
      </c>
      <c r="M125" s="225">
        <v>5</v>
      </c>
      <c r="N125" s="225">
        <v>5</v>
      </c>
      <c r="O125" s="225">
        <v>6</v>
      </c>
      <c r="P125" s="225">
        <v>8</v>
      </c>
      <c r="Q125" s="225">
        <v>10</v>
      </c>
      <c r="R125" s="225">
        <v>10</v>
      </c>
      <c r="S125" s="225">
        <v>10</v>
      </c>
      <c r="T125" s="225">
        <v>10</v>
      </c>
      <c r="U125" s="225">
        <v>11</v>
      </c>
      <c r="V125" s="225">
        <v>12</v>
      </c>
      <c r="W125" s="225">
        <v>14</v>
      </c>
      <c r="X125" s="225">
        <v>15</v>
      </c>
      <c r="Y125" s="225">
        <v>18</v>
      </c>
      <c r="Z125" s="225">
        <v>18</v>
      </c>
      <c r="AA125" s="225">
        <v>18</v>
      </c>
      <c r="AB125" s="225">
        <v>18</v>
      </c>
      <c r="AC125" s="225">
        <v>20</v>
      </c>
      <c r="AD125" s="225">
        <v>20</v>
      </c>
      <c r="AE125" s="225">
        <v>20</v>
      </c>
      <c r="AF125" s="225">
        <v>20</v>
      </c>
      <c r="AG125" s="225">
        <v>22</v>
      </c>
      <c r="AH125" s="225">
        <v>22</v>
      </c>
      <c r="AI125" s="225">
        <v>25</v>
      </c>
      <c r="AJ125" s="225">
        <v>25</v>
      </c>
      <c r="AK125" s="225">
        <v>25</v>
      </c>
      <c r="AL125" s="225">
        <v>26</v>
      </c>
      <c r="AM125" s="225">
        <v>26</v>
      </c>
      <c r="AN125" s="225">
        <v>26</v>
      </c>
      <c r="AO125" s="225">
        <v>27</v>
      </c>
      <c r="AP125" s="225">
        <v>28</v>
      </c>
      <c r="AQ125" s="225">
        <v>30</v>
      </c>
      <c r="AR125" s="225">
        <v>31</v>
      </c>
      <c r="AS125" s="225">
        <v>31</v>
      </c>
      <c r="AT125" s="225">
        <v>31</v>
      </c>
      <c r="AU125" s="225">
        <v>32</v>
      </c>
      <c r="AV125" s="225">
        <v>34</v>
      </c>
      <c r="AW125" s="225">
        <v>37</v>
      </c>
      <c r="AX125" s="225">
        <v>37</v>
      </c>
    </row>
    <row r="126" spans="1:50" x14ac:dyDescent="0.25">
      <c r="A126" s="224" t="s">
        <v>201</v>
      </c>
      <c r="B126" s="164">
        <v>0</v>
      </c>
      <c r="C126" s="225">
        <v>0</v>
      </c>
      <c r="D126" s="225">
        <v>0</v>
      </c>
      <c r="E126" s="225">
        <v>0</v>
      </c>
      <c r="F126" s="225">
        <v>0</v>
      </c>
      <c r="G126" s="225">
        <v>1</v>
      </c>
      <c r="H126" s="225">
        <v>1</v>
      </c>
      <c r="I126" s="225">
        <v>1</v>
      </c>
      <c r="J126" s="225">
        <v>1</v>
      </c>
      <c r="K126" s="225">
        <v>1</v>
      </c>
      <c r="L126" s="225">
        <v>1</v>
      </c>
      <c r="M126" s="225">
        <v>1</v>
      </c>
      <c r="N126" s="225">
        <v>1</v>
      </c>
      <c r="O126" s="225">
        <v>2</v>
      </c>
      <c r="P126" s="225">
        <v>2</v>
      </c>
      <c r="Q126" s="225">
        <v>2</v>
      </c>
      <c r="R126" s="225">
        <v>2</v>
      </c>
      <c r="S126" s="225">
        <v>2</v>
      </c>
      <c r="T126" s="225">
        <v>3</v>
      </c>
      <c r="U126" s="225">
        <v>3</v>
      </c>
      <c r="V126" s="225">
        <v>3</v>
      </c>
      <c r="W126" s="225">
        <v>3</v>
      </c>
      <c r="X126" s="225">
        <v>3</v>
      </c>
      <c r="Y126" s="225">
        <v>3</v>
      </c>
      <c r="Z126" s="225">
        <v>3</v>
      </c>
      <c r="AA126" s="225">
        <v>3</v>
      </c>
      <c r="AB126" s="225">
        <v>3</v>
      </c>
      <c r="AC126" s="225">
        <v>3</v>
      </c>
      <c r="AD126" s="225">
        <v>4</v>
      </c>
      <c r="AE126" s="225">
        <v>4</v>
      </c>
      <c r="AF126" s="225">
        <v>4</v>
      </c>
      <c r="AG126" s="225">
        <v>4</v>
      </c>
      <c r="AH126" s="225">
        <v>4</v>
      </c>
      <c r="AI126" s="225">
        <v>4</v>
      </c>
      <c r="AJ126" s="225">
        <v>4</v>
      </c>
      <c r="AK126" s="225">
        <v>4</v>
      </c>
      <c r="AL126" s="225">
        <v>4</v>
      </c>
      <c r="AM126" s="225">
        <v>6</v>
      </c>
      <c r="AN126" s="225">
        <v>6</v>
      </c>
      <c r="AO126" s="225">
        <v>6</v>
      </c>
      <c r="AP126" s="225">
        <v>8</v>
      </c>
      <c r="AQ126" s="225">
        <v>8</v>
      </c>
      <c r="AR126" s="225">
        <v>8</v>
      </c>
      <c r="AS126" s="225">
        <v>9</v>
      </c>
      <c r="AT126" s="225">
        <v>9</v>
      </c>
      <c r="AU126" s="225">
        <v>9</v>
      </c>
      <c r="AV126" s="225">
        <v>9</v>
      </c>
      <c r="AW126" s="225">
        <v>9</v>
      </c>
      <c r="AX126" s="225">
        <v>9</v>
      </c>
    </row>
    <row r="127" spans="1:50" x14ac:dyDescent="0.25">
      <c r="A127" s="224" t="s">
        <v>202</v>
      </c>
      <c r="B127" s="165">
        <v>0</v>
      </c>
      <c r="C127" s="225">
        <v>0</v>
      </c>
      <c r="D127" s="225">
        <v>0</v>
      </c>
      <c r="E127" s="225">
        <v>4</v>
      </c>
      <c r="F127" s="225">
        <v>4</v>
      </c>
      <c r="G127" s="225">
        <v>4</v>
      </c>
      <c r="H127" s="225">
        <v>4</v>
      </c>
      <c r="I127" s="225">
        <v>5</v>
      </c>
      <c r="J127" s="225">
        <v>6</v>
      </c>
      <c r="K127" s="225">
        <v>7</v>
      </c>
      <c r="L127" s="225">
        <v>7</v>
      </c>
      <c r="M127" s="225">
        <v>8</v>
      </c>
      <c r="N127" s="225">
        <v>10</v>
      </c>
      <c r="O127" s="225">
        <v>12</v>
      </c>
      <c r="P127" s="225">
        <v>14</v>
      </c>
      <c r="Q127" s="225">
        <v>16</v>
      </c>
      <c r="R127" s="225">
        <v>20</v>
      </c>
      <c r="S127" s="225">
        <v>27</v>
      </c>
      <c r="T127" s="225">
        <v>30</v>
      </c>
      <c r="U127" s="225">
        <v>30</v>
      </c>
      <c r="V127" s="225">
        <v>31</v>
      </c>
      <c r="W127" s="225">
        <v>33</v>
      </c>
      <c r="X127" s="225">
        <v>35</v>
      </c>
      <c r="Y127" s="225">
        <v>35</v>
      </c>
      <c r="Z127" s="225">
        <v>38</v>
      </c>
      <c r="AA127" s="225">
        <v>38</v>
      </c>
      <c r="AB127" s="225">
        <v>38</v>
      </c>
      <c r="AC127" s="225">
        <v>40</v>
      </c>
      <c r="AD127" s="225">
        <v>44</v>
      </c>
      <c r="AE127" s="225">
        <v>46</v>
      </c>
      <c r="AF127" s="225">
        <v>47</v>
      </c>
      <c r="AG127" s="225">
        <v>51</v>
      </c>
      <c r="AH127" s="225">
        <v>51</v>
      </c>
      <c r="AI127" s="225">
        <v>52</v>
      </c>
      <c r="AJ127" s="225">
        <v>55</v>
      </c>
      <c r="AK127" s="225">
        <v>58</v>
      </c>
      <c r="AL127" s="225">
        <v>61</v>
      </c>
      <c r="AM127" s="225">
        <v>62</v>
      </c>
      <c r="AN127" s="225">
        <v>63</v>
      </c>
      <c r="AO127" s="225">
        <v>63</v>
      </c>
      <c r="AP127" s="225">
        <v>65</v>
      </c>
      <c r="AQ127" s="225">
        <v>67</v>
      </c>
      <c r="AR127" s="225">
        <v>69</v>
      </c>
      <c r="AS127" s="225">
        <v>70</v>
      </c>
      <c r="AT127" s="225">
        <v>70</v>
      </c>
      <c r="AU127" s="225">
        <v>71</v>
      </c>
      <c r="AV127" s="225">
        <v>72</v>
      </c>
      <c r="AW127" s="225">
        <v>75</v>
      </c>
      <c r="AX127" s="225">
        <v>75</v>
      </c>
    </row>
    <row r="128" spans="1:50" x14ac:dyDescent="0.25">
      <c r="A128" s="224" t="s">
        <v>203</v>
      </c>
      <c r="B128" s="164">
        <v>0</v>
      </c>
      <c r="C128" s="225">
        <v>0</v>
      </c>
      <c r="D128" s="225">
        <v>0</v>
      </c>
      <c r="E128" s="225">
        <v>1</v>
      </c>
      <c r="F128" s="225">
        <v>3</v>
      </c>
      <c r="G128" s="225">
        <v>4</v>
      </c>
      <c r="H128" s="225">
        <v>5</v>
      </c>
      <c r="I128" s="225">
        <v>7</v>
      </c>
      <c r="J128" s="225">
        <v>10</v>
      </c>
      <c r="K128" s="225">
        <v>12</v>
      </c>
      <c r="L128" s="225">
        <v>12</v>
      </c>
      <c r="M128" s="225">
        <v>12</v>
      </c>
      <c r="N128" s="225">
        <v>13</v>
      </c>
      <c r="O128" s="225">
        <v>15</v>
      </c>
      <c r="P128" s="225">
        <v>17</v>
      </c>
      <c r="Q128" s="225">
        <v>18</v>
      </c>
      <c r="R128" s="225">
        <v>20</v>
      </c>
      <c r="S128" s="225">
        <v>23</v>
      </c>
      <c r="T128" s="225">
        <v>24</v>
      </c>
      <c r="U128" s="225">
        <v>25</v>
      </c>
      <c r="V128" s="225">
        <v>25</v>
      </c>
      <c r="W128" s="225">
        <v>26</v>
      </c>
      <c r="X128" s="225">
        <v>30</v>
      </c>
      <c r="Y128" s="225">
        <v>32</v>
      </c>
      <c r="Z128" s="225">
        <v>34</v>
      </c>
      <c r="AA128" s="225">
        <v>35</v>
      </c>
      <c r="AB128" s="225">
        <v>39</v>
      </c>
      <c r="AC128" s="225">
        <v>42</v>
      </c>
      <c r="AD128" s="225">
        <v>43</v>
      </c>
      <c r="AE128" s="225">
        <v>43</v>
      </c>
      <c r="AF128" s="225">
        <v>44</v>
      </c>
      <c r="AG128" s="225">
        <v>44</v>
      </c>
      <c r="AH128" s="225">
        <v>49</v>
      </c>
      <c r="AI128" s="225">
        <v>50</v>
      </c>
      <c r="AJ128" s="225">
        <v>50</v>
      </c>
      <c r="AK128" s="225">
        <v>50</v>
      </c>
      <c r="AL128" s="225">
        <v>50</v>
      </c>
      <c r="AM128" s="225">
        <v>50</v>
      </c>
      <c r="AN128" s="225">
        <v>51</v>
      </c>
      <c r="AO128" s="225">
        <v>52</v>
      </c>
      <c r="AP128" s="225">
        <v>55</v>
      </c>
      <c r="AQ128" s="225">
        <v>58</v>
      </c>
      <c r="AR128" s="225">
        <v>62</v>
      </c>
      <c r="AS128" s="225">
        <v>63</v>
      </c>
      <c r="AT128" s="225">
        <v>63</v>
      </c>
      <c r="AU128" s="225">
        <v>64</v>
      </c>
      <c r="AV128" s="225">
        <v>67</v>
      </c>
      <c r="AW128" s="225">
        <v>70</v>
      </c>
      <c r="AX128" s="225">
        <v>70</v>
      </c>
    </row>
    <row r="129" spans="1:50" x14ac:dyDescent="0.25">
      <c r="A129" s="224" t="s">
        <v>483</v>
      </c>
      <c r="B129" s="165">
        <v>0</v>
      </c>
      <c r="C129" s="225">
        <v>0</v>
      </c>
      <c r="D129" s="225">
        <v>0</v>
      </c>
      <c r="E129" s="225">
        <v>0</v>
      </c>
      <c r="F129" s="225">
        <v>0</v>
      </c>
      <c r="G129" s="225">
        <v>0</v>
      </c>
      <c r="H129" s="225">
        <v>0</v>
      </c>
      <c r="I129" s="225">
        <v>0</v>
      </c>
      <c r="J129" s="225">
        <v>0</v>
      </c>
      <c r="K129" s="225">
        <v>0</v>
      </c>
      <c r="L129" s="225">
        <v>0</v>
      </c>
      <c r="M129" s="225">
        <v>0</v>
      </c>
      <c r="N129" s="225">
        <v>0</v>
      </c>
      <c r="O129" s="225">
        <v>0</v>
      </c>
      <c r="P129" s="225">
        <v>0</v>
      </c>
      <c r="Q129" s="225">
        <v>0</v>
      </c>
      <c r="R129" s="225">
        <v>0</v>
      </c>
      <c r="S129" s="225">
        <v>0</v>
      </c>
      <c r="T129" s="225">
        <v>0</v>
      </c>
      <c r="U129" s="225">
        <v>0</v>
      </c>
      <c r="V129" s="225">
        <v>0</v>
      </c>
      <c r="W129" s="225">
        <v>0</v>
      </c>
      <c r="X129" s="225">
        <v>0</v>
      </c>
      <c r="Y129" s="225">
        <v>0</v>
      </c>
      <c r="Z129" s="225">
        <v>0</v>
      </c>
      <c r="AA129" s="225">
        <v>0</v>
      </c>
      <c r="AB129" s="225">
        <v>0</v>
      </c>
      <c r="AC129" s="225">
        <v>0</v>
      </c>
      <c r="AD129" s="225">
        <v>0</v>
      </c>
      <c r="AE129" s="225">
        <v>0</v>
      </c>
      <c r="AF129" s="225">
        <v>0</v>
      </c>
      <c r="AG129" s="225">
        <v>0</v>
      </c>
      <c r="AH129" s="225">
        <v>0</v>
      </c>
      <c r="AI129" s="225">
        <v>0</v>
      </c>
      <c r="AJ129" s="225">
        <v>0</v>
      </c>
      <c r="AK129" s="225">
        <v>0</v>
      </c>
      <c r="AL129" s="225">
        <v>0</v>
      </c>
      <c r="AM129" s="225">
        <v>0</v>
      </c>
      <c r="AN129" s="225">
        <v>0</v>
      </c>
      <c r="AO129" s="225">
        <v>0</v>
      </c>
      <c r="AP129" s="225">
        <v>0</v>
      </c>
      <c r="AQ129" s="225">
        <v>0</v>
      </c>
      <c r="AR129" s="225">
        <v>0</v>
      </c>
      <c r="AS129" s="225">
        <v>0</v>
      </c>
      <c r="AT129" s="225">
        <v>0</v>
      </c>
      <c r="AU129" s="225">
        <v>0</v>
      </c>
      <c r="AV129" s="225">
        <v>0</v>
      </c>
      <c r="AW129" s="225">
        <v>0</v>
      </c>
      <c r="AX129" s="225">
        <v>1</v>
      </c>
    </row>
    <row r="130" spans="1:50" x14ac:dyDescent="0.25">
      <c r="A130" s="224" t="s">
        <v>204</v>
      </c>
      <c r="B130" s="164">
        <v>0</v>
      </c>
      <c r="C130" s="225">
        <v>0</v>
      </c>
      <c r="D130" s="225">
        <v>0</v>
      </c>
      <c r="E130" s="225">
        <v>0</v>
      </c>
      <c r="F130" s="225">
        <v>0</v>
      </c>
      <c r="G130" s="225">
        <v>0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5">
        <v>3</v>
      </c>
      <c r="N130" s="225">
        <v>5</v>
      </c>
      <c r="O130" s="225">
        <v>6</v>
      </c>
      <c r="P130" s="225">
        <v>6</v>
      </c>
      <c r="Q130" s="225">
        <v>6</v>
      </c>
      <c r="R130" s="225">
        <v>6</v>
      </c>
      <c r="S130" s="225">
        <v>6</v>
      </c>
      <c r="T130" s="225">
        <v>7</v>
      </c>
      <c r="U130" s="225">
        <v>9</v>
      </c>
      <c r="V130" s="225">
        <v>9</v>
      </c>
      <c r="W130" s="225">
        <v>9</v>
      </c>
      <c r="X130" s="225">
        <v>9</v>
      </c>
      <c r="Y130" s="225">
        <v>12</v>
      </c>
      <c r="Z130" s="225">
        <v>13</v>
      </c>
      <c r="AA130" s="225">
        <v>13</v>
      </c>
      <c r="AB130" s="225">
        <v>13</v>
      </c>
      <c r="AC130" s="225">
        <v>13</v>
      </c>
      <c r="AD130" s="225">
        <v>13</v>
      </c>
      <c r="AE130" s="225">
        <v>13</v>
      </c>
      <c r="AF130" s="225">
        <v>13</v>
      </c>
      <c r="AG130" s="225">
        <v>17</v>
      </c>
      <c r="AH130" s="225">
        <v>18</v>
      </c>
      <c r="AI130" s="225">
        <v>19</v>
      </c>
      <c r="AJ130" s="225">
        <v>19</v>
      </c>
      <c r="AK130" s="225">
        <v>19</v>
      </c>
      <c r="AL130" s="225">
        <v>19</v>
      </c>
      <c r="AM130" s="225">
        <v>20</v>
      </c>
      <c r="AN130" s="225">
        <v>20</v>
      </c>
      <c r="AO130" s="225">
        <v>20</v>
      </c>
      <c r="AP130" s="225">
        <v>20</v>
      </c>
      <c r="AQ130" s="225">
        <v>20</v>
      </c>
      <c r="AR130" s="225">
        <v>21</v>
      </c>
      <c r="AS130" s="225">
        <v>21</v>
      </c>
      <c r="AT130" s="225">
        <v>21</v>
      </c>
      <c r="AU130" s="225">
        <v>21</v>
      </c>
      <c r="AV130" s="225">
        <v>21</v>
      </c>
      <c r="AW130" s="225">
        <v>21</v>
      </c>
      <c r="AX130" s="225">
        <v>22</v>
      </c>
    </row>
    <row r="131" spans="1:50" x14ac:dyDescent="0.25">
      <c r="A131" s="224" t="s">
        <v>339</v>
      </c>
      <c r="B131" s="165">
        <v>0</v>
      </c>
      <c r="C131" s="225">
        <v>0</v>
      </c>
      <c r="D131" s="225">
        <v>0</v>
      </c>
      <c r="E131" s="225">
        <v>0</v>
      </c>
      <c r="F131" s="225">
        <v>0</v>
      </c>
      <c r="G131" s="225">
        <v>0</v>
      </c>
      <c r="H131" s="225">
        <v>0</v>
      </c>
      <c r="I131" s="225">
        <v>0</v>
      </c>
      <c r="J131" s="225">
        <v>0</v>
      </c>
      <c r="K131" s="225">
        <v>0</v>
      </c>
      <c r="L131" s="225">
        <v>0</v>
      </c>
      <c r="M131" s="225">
        <v>0</v>
      </c>
      <c r="N131" s="225">
        <v>0</v>
      </c>
      <c r="O131" s="225">
        <v>0</v>
      </c>
      <c r="P131" s="225">
        <v>0</v>
      </c>
      <c r="Q131" s="225">
        <v>0</v>
      </c>
      <c r="R131" s="225">
        <v>0</v>
      </c>
      <c r="S131" s="225">
        <v>0</v>
      </c>
      <c r="T131" s="225">
        <v>0</v>
      </c>
      <c r="U131" s="225">
        <v>0</v>
      </c>
      <c r="V131" s="225">
        <v>0</v>
      </c>
      <c r="W131" s="225">
        <v>0</v>
      </c>
      <c r="X131" s="225">
        <v>0</v>
      </c>
      <c r="Y131" s="225">
        <v>0</v>
      </c>
      <c r="Z131" s="225">
        <v>0</v>
      </c>
      <c r="AA131" s="225">
        <v>0</v>
      </c>
      <c r="AB131" s="225">
        <v>1</v>
      </c>
      <c r="AC131" s="225">
        <v>1</v>
      </c>
      <c r="AD131" s="225">
        <v>1</v>
      </c>
      <c r="AE131" s="225">
        <v>1</v>
      </c>
      <c r="AF131" s="225">
        <v>1</v>
      </c>
      <c r="AG131" s="225">
        <v>1</v>
      </c>
      <c r="AH131" s="225">
        <v>1</v>
      </c>
      <c r="AI131" s="225">
        <v>1</v>
      </c>
      <c r="AJ131" s="225">
        <v>1</v>
      </c>
      <c r="AK131" s="225">
        <v>1</v>
      </c>
      <c r="AL131" s="225">
        <v>1</v>
      </c>
      <c r="AM131" s="225">
        <v>1</v>
      </c>
      <c r="AN131" s="225">
        <v>1</v>
      </c>
      <c r="AO131" s="225">
        <v>1</v>
      </c>
      <c r="AP131" s="225">
        <v>1</v>
      </c>
      <c r="AQ131" s="225">
        <v>1</v>
      </c>
      <c r="AR131" s="225">
        <v>2</v>
      </c>
      <c r="AS131" s="225">
        <v>2</v>
      </c>
      <c r="AT131" s="225">
        <v>3</v>
      </c>
      <c r="AU131" s="225">
        <v>3</v>
      </c>
      <c r="AV131" s="225">
        <v>3</v>
      </c>
      <c r="AW131" s="225">
        <v>3</v>
      </c>
      <c r="AX131" s="225">
        <v>3</v>
      </c>
    </row>
    <row r="132" spans="1:50" x14ac:dyDescent="0.25">
      <c r="A132" s="224" t="s">
        <v>205</v>
      </c>
      <c r="B132" s="164">
        <v>0</v>
      </c>
      <c r="C132" s="225">
        <v>0</v>
      </c>
      <c r="D132" s="225">
        <v>1</v>
      </c>
      <c r="E132" s="225">
        <v>1</v>
      </c>
      <c r="F132" s="225">
        <v>1</v>
      </c>
      <c r="G132" s="225">
        <v>1</v>
      </c>
      <c r="H132" s="225">
        <v>1</v>
      </c>
      <c r="I132" s="225">
        <v>1</v>
      </c>
      <c r="J132" s="225">
        <v>1</v>
      </c>
      <c r="K132" s="225">
        <v>1</v>
      </c>
      <c r="L132" s="225">
        <v>1</v>
      </c>
      <c r="M132" s="225">
        <v>1</v>
      </c>
      <c r="N132" s="225">
        <v>1</v>
      </c>
      <c r="O132" s="225">
        <v>1</v>
      </c>
      <c r="P132" s="225">
        <v>1</v>
      </c>
      <c r="Q132" s="225">
        <v>1</v>
      </c>
      <c r="R132" s="225">
        <v>1</v>
      </c>
      <c r="S132" s="225">
        <v>1</v>
      </c>
      <c r="T132" s="225">
        <v>1</v>
      </c>
      <c r="U132" s="225">
        <v>1</v>
      </c>
      <c r="V132" s="225">
        <v>1</v>
      </c>
      <c r="W132" s="225">
        <v>1</v>
      </c>
      <c r="X132" s="225">
        <v>1</v>
      </c>
      <c r="Y132" s="225">
        <v>1</v>
      </c>
      <c r="Z132" s="225">
        <v>1</v>
      </c>
      <c r="AA132" s="225">
        <v>1</v>
      </c>
      <c r="AB132" s="225">
        <v>1</v>
      </c>
      <c r="AC132" s="225">
        <v>1</v>
      </c>
      <c r="AD132" s="225">
        <v>1</v>
      </c>
      <c r="AE132" s="225">
        <v>1</v>
      </c>
      <c r="AF132" s="225">
        <v>1</v>
      </c>
      <c r="AG132" s="225">
        <v>1</v>
      </c>
      <c r="AH132" s="225">
        <v>1</v>
      </c>
      <c r="AI132" s="225">
        <v>1</v>
      </c>
      <c r="AJ132" s="225">
        <v>1</v>
      </c>
      <c r="AK132" s="225">
        <v>1</v>
      </c>
      <c r="AL132" s="225">
        <v>1</v>
      </c>
      <c r="AM132" s="225">
        <v>1</v>
      </c>
      <c r="AN132" s="225">
        <v>1</v>
      </c>
      <c r="AO132" s="225">
        <v>1</v>
      </c>
      <c r="AP132" s="225">
        <v>1</v>
      </c>
      <c r="AQ132" s="225">
        <v>1</v>
      </c>
      <c r="AR132" s="225">
        <v>1</v>
      </c>
      <c r="AS132" s="225">
        <v>1</v>
      </c>
      <c r="AT132" s="225">
        <v>1</v>
      </c>
      <c r="AU132" s="225">
        <v>1</v>
      </c>
      <c r="AV132" s="225">
        <v>1</v>
      </c>
      <c r="AW132" s="225">
        <v>1</v>
      </c>
      <c r="AX132" s="225">
        <v>1</v>
      </c>
    </row>
    <row r="133" spans="1:50" x14ac:dyDescent="0.25">
      <c r="A133" s="224" t="s">
        <v>206</v>
      </c>
      <c r="B133" s="165">
        <v>0</v>
      </c>
      <c r="C133" s="225">
        <v>0</v>
      </c>
      <c r="D133" s="225">
        <v>0</v>
      </c>
      <c r="E133" s="225">
        <v>0</v>
      </c>
      <c r="F133" s="225">
        <v>0</v>
      </c>
      <c r="G133" s="225">
        <v>0</v>
      </c>
      <c r="H133" s="225">
        <v>0</v>
      </c>
      <c r="I133" s="225">
        <v>0</v>
      </c>
      <c r="J133" s="225">
        <v>0</v>
      </c>
      <c r="K133" s="225">
        <v>1</v>
      </c>
      <c r="L133" s="225">
        <v>4</v>
      </c>
      <c r="M133" s="225">
        <v>7</v>
      </c>
      <c r="N133" s="225">
        <v>9</v>
      </c>
      <c r="O133" s="225">
        <v>10</v>
      </c>
      <c r="P133" s="225">
        <v>14</v>
      </c>
      <c r="Q133" s="225">
        <v>14</v>
      </c>
      <c r="R133" s="225">
        <v>14</v>
      </c>
      <c r="S133" s="225">
        <v>15</v>
      </c>
      <c r="T133" s="225">
        <v>16</v>
      </c>
      <c r="U133" s="225">
        <v>17</v>
      </c>
      <c r="V133" s="225">
        <v>18</v>
      </c>
      <c r="W133" s="225">
        <v>19</v>
      </c>
      <c r="X133" s="225">
        <v>19</v>
      </c>
      <c r="Y133" s="225">
        <v>20</v>
      </c>
      <c r="Z133" s="225">
        <v>28</v>
      </c>
      <c r="AA133" s="225">
        <v>29</v>
      </c>
      <c r="AB133" s="225">
        <v>31</v>
      </c>
      <c r="AC133" s="225">
        <v>32</v>
      </c>
      <c r="AD133" s="225">
        <v>32</v>
      </c>
      <c r="AE133" s="225">
        <v>32</v>
      </c>
      <c r="AF133" s="225">
        <v>32</v>
      </c>
      <c r="AG133" s="225">
        <v>32</v>
      </c>
      <c r="AH133" s="225">
        <v>32</v>
      </c>
      <c r="AI133" s="225">
        <v>32</v>
      </c>
      <c r="AJ133" s="225">
        <v>33</v>
      </c>
      <c r="AK133" s="225">
        <v>33</v>
      </c>
      <c r="AL133" s="225">
        <v>33</v>
      </c>
      <c r="AM133" s="225">
        <v>34</v>
      </c>
      <c r="AN133" s="225">
        <v>34</v>
      </c>
      <c r="AO133" s="225">
        <v>34</v>
      </c>
      <c r="AP133" s="225">
        <v>35</v>
      </c>
      <c r="AQ133" s="225">
        <v>35</v>
      </c>
      <c r="AR133" s="225">
        <v>35</v>
      </c>
      <c r="AS133" s="225">
        <v>35</v>
      </c>
      <c r="AT133" s="225">
        <v>35</v>
      </c>
      <c r="AU133" s="225">
        <v>35</v>
      </c>
      <c r="AV133" s="225">
        <v>35</v>
      </c>
      <c r="AW133" s="225">
        <v>35</v>
      </c>
      <c r="AX133" s="225">
        <v>35</v>
      </c>
    </row>
    <row r="134" spans="1:50" x14ac:dyDescent="0.25">
      <c r="A134" s="224" t="s">
        <v>207</v>
      </c>
      <c r="B134" s="164">
        <v>0</v>
      </c>
      <c r="C134" s="225">
        <v>1</v>
      </c>
      <c r="D134" s="225">
        <v>4</v>
      </c>
      <c r="E134" s="225">
        <v>5</v>
      </c>
      <c r="F134" s="225">
        <v>6</v>
      </c>
      <c r="G134" s="225">
        <v>8</v>
      </c>
      <c r="H134" s="225">
        <v>12</v>
      </c>
      <c r="I134" s="225">
        <v>14</v>
      </c>
      <c r="J134" s="225">
        <v>18</v>
      </c>
      <c r="K134" s="225">
        <v>20</v>
      </c>
      <c r="L134" s="225">
        <v>20</v>
      </c>
      <c r="M134" s="225">
        <v>22</v>
      </c>
      <c r="N134" s="225">
        <v>28</v>
      </c>
      <c r="O134" s="225">
        <v>29</v>
      </c>
      <c r="P134" s="225">
        <v>32</v>
      </c>
      <c r="Q134" s="225">
        <v>34</v>
      </c>
      <c r="R134" s="225">
        <v>36</v>
      </c>
      <c r="S134" s="225">
        <v>40</v>
      </c>
      <c r="T134" s="225">
        <v>42</v>
      </c>
      <c r="U134" s="225">
        <v>47</v>
      </c>
      <c r="V134" s="225">
        <v>47</v>
      </c>
      <c r="W134" s="225">
        <v>51</v>
      </c>
      <c r="X134" s="225">
        <v>54</v>
      </c>
      <c r="Y134" s="225">
        <v>54</v>
      </c>
      <c r="Z134" s="225">
        <v>56</v>
      </c>
      <c r="AA134" s="225">
        <v>57</v>
      </c>
      <c r="AB134" s="225">
        <v>60</v>
      </c>
      <c r="AC134" s="225">
        <v>61</v>
      </c>
      <c r="AD134" s="225">
        <v>63</v>
      </c>
      <c r="AE134" s="225">
        <v>64</v>
      </c>
      <c r="AF134" s="225">
        <v>66</v>
      </c>
      <c r="AG134" s="225">
        <v>69</v>
      </c>
      <c r="AH134" s="225">
        <v>72</v>
      </c>
      <c r="AI134" s="225">
        <v>75</v>
      </c>
      <c r="AJ134" s="225">
        <v>77</v>
      </c>
      <c r="AK134" s="225">
        <v>78</v>
      </c>
      <c r="AL134" s="225">
        <v>79</v>
      </c>
      <c r="AM134" s="225">
        <v>81</v>
      </c>
      <c r="AN134" s="225">
        <v>82</v>
      </c>
      <c r="AO134" s="225">
        <v>87</v>
      </c>
      <c r="AP134" s="225">
        <v>90</v>
      </c>
      <c r="AQ134" s="225">
        <v>92</v>
      </c>
      <c r="AR134" s="225">
        <v>97</v>
      </c>
      <c r="AS134" s="225">
        <v>98</v>
      </c>
      <c r="AT134" s="225">
        <v>103</v>
      </c>
      <c r="AU134" s="225">
        <v>108</v>
      </c>
      <c r="AV134" s="225">
        <v>111</v>
      </c>
      <c r="AW134" s="225">
        <v>113</v>
      </c>
      <c r="AX134" s="225">
        <v>114</v>
      </c>
    </row>
    <row r="135" spans="1:50" x14ac:dyDescent="0.25">
      <c r="A135" s="224" t="s">
        <v>433</v>
      </c>
      <c r="B135" s="165">
        <v>0</v>
      </c>
      <c r="C135" s="225">
        <v>0</v>
      </c>
      <c r="D135" s="225">
        <v>0</v>
      </c>
      <c r="E135" s="225">
        <v>0</v>
      </c>
      <c r="F135" s="225">
        <v>0</v>
      </c>
      <c r="G135" s="225">
        <v>0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225">
        <v>0</v>
      </c>
      <c r="N135" s="225">
        <v>0</v>
      </c>
      <c r="O135" s="225">
        <v>0</v>
      </c>
      <c r="P135" s="225">
        <v>0</v>
      </c>
      <c r="Q135" s="225">
        <v>0</v>
      </c>
      <c r="R135" s="225">
        <v>0</v>
      </c>
      <c r="S135" s="225">
        <v>0</v>
      </c>
      <c r="T135" s="225">
        <v>0</v>
      </c>
      <c r="U135" s="225">
        <v>0</v>
      </c>
      <c r="V135" s="225">
        <v>0</v>
      </c>
      <c r="W135" s="225">
        <v>0</v>
      </c>
      <c r="X135" s="225">
        <v>0</v>
      </c>
      <c r="Y135" s="225">
        <v>0</v>
      </c>
      <c r="Z135" s="225">
        <v>0</v>
      </c>
      <c r="AA135" s="225">
        <v>0</v>
      </c>
      <c r="AB135" s="225">
        <v>0</v>
      </c>
      <c r="AC135" s="225">
        <v>0</v>
      </c>
      <c r="AD135" s="225">
        <v>0</v>
      </c>
      <c r="AE135" s="225">
        <v>0</v>
      </c>
      <c r="AF135" s="225">
        <v>0</v>
      </c>
      <c r="AG135" s="225">
        <v>0</v>
      </c>
      <c r="AH135" s="225">
        <v>0</v>
      </c>
      <c r="AI135" s="225">
        <v>0</v>
      </c>
      <c r="AJ135" s="225">
        <v>0</v>
      </c>
      <c r="AK135" s="225">
        <v>0</v>
      </c>
      <c r="AL135" s="225">
        <v>0</v>
      </c>
      <c r="AM135" s="225">
        <v>0</v>
      </c>
      <c r="AN135" s="225">
        <v>0</v>
      </c>
      <c r="AO135" s="225">
        <v>0</v>
      </c>
      <c r="AP135" s="225">
        <v>0</v>
      </c>
      <c r="AQ135" s="225">
        <v>0</v>
      </c>
      <c r="AR135" s="225">
        <v>0</v>
      </c>
      <c r="AS135" s="225">
        <v>0</v>
      </c>
      <c r="AT135" s="225">
        <v>0</v>
      </c>
      <c r="AU135" s="225">
        <v>0</v>
      </c>
      <c r="AV135" s="225">
        <v>1</v>
      </c>
      <c r="AW135" s="225">
        <v>1</v>
      </c>
      <c r="AX135" s="225">
        <v>1</v>
      </c>
    </row>
    <row r="136" spans="1:50" x14ac:dyDescent="0.25">
      <c r="A136" s="224" t="s">
        <v>208</v>
      </c>
      <c r="B136" s="164">
        <v>0</v>
      </c>
      <c r="C136" s="225">
        <v>7</v>
      </c>
      <c r="D136" s="225">
        <v>16</v>
      </c>
      <c r="E136" s="225">
        <v>20</v>
      </c>
      <c r="F136" s="225">
        <v>28</v>
      </c>
      <c r="G136" s="225">
        <v>35</v>
      </c>
      <c r="H136" s="225">
        <v>41</v>
      </c>
      <c r="I136" s="225">
        <v>48</v>
      </c>
      <c r="J136" s="225">
        <v>63</v>
      </c>
      <c r="K136" s="225">
        <v>70</v>
      </c>
      <c r="L136" s="225">
        <v>85</v>
      </c>
      <c r="M136" s="225">
        <v>91</v>
      </c>
      <c r="N136" s="225">
        <v>99</v>
      </c>
      <c r="O136" s="225">
        <v>107</v>
      </c>
      <c r="P136" s="225">
        <v>120</v>
      </c>
      <c r="Q136" s="225">
        <v>126</v>
      </c>
      <c r="R136" s="225">
        <v>145</v>
      </c>
      <c r="S136" s="225">
        <v>158</v>
      </c>
      <c r="T136" s="225">
        <v>165</v>
      </c>
      <c r="U136" s="225">
        <v>174</v>
      </c>
      <c r="V136" s="225">
        <v>177</v>
      </c>
      <c r="W136" s="225">
        <v>184</v>
      </c>
      <c r="X136" s="225">
        <v>196</v>
      </c>
      <c r="Y136" s="225">
        <v>207</v>
      </c>
      <c r="Z136" s="225">
        <v>222</v>
      </c>
      <c r="AA136" s="225">
        <v>225</v>
      </c>
      <c r="AB136" s="225">
        <v>237</v>
      </c>
      <c r="AC136" s="225">
        <v>251</v>
      </c>
      <c r="AD136" s="225">
        <v>269</v>
      </c>
      <c r="AE136" s="225">
        <v>277</v>
      </c>
      <c r="AF136" s="225">
        <v>289</v>
      </c>
      <c r="AG136" s="225">
        <v>308</v>
      </c>
      <c r="AH136" s="225">
        <v>331</v>
      </c>
      <c r="AI136" s="225">
        <v>350</v>
      </c>
      <c r="AJ136" s="225">
        <v>357</v>
      </c>
      <c r="AK136" s="225">
        <v>374</v>
      </c>
      <c r="AL136" s="225">
        <v>381</v>
      </c>
      <c r="AM136" s="225">
        <v>391</v>
      </c>
      <c r="AN136" s="225">
        <v>398</v>
      </c>
      <c r="AO136" s="225">
        <v>405</v>
      </c>
      <c r="AP136" s="225">
        <v>422</v>
      </c>
      <c r="AQ136" s="225">
        <v>436</v>
      </c>
      <c r="AR136" s="225">
        <v>457</v>
      </c>
      <c r="AS136" s="225">
        <v>464</v>
      </c>
      <c r="AT136" s="225">
        <v>489</v>
      </c>
      <c r="AU136" s="225">
        <v>496</v>
      </c>
      <c r="AV136" s="225">
        <v>520</v>
      </c>
      <c r="AW136" s="225">
        <v>551</v>
      </c>
      <c r="AX136" s="225">
        <v>572</v>
      </c>
    </row>
    <row r="137" spans="1:50" x14ac:dyDescent="0.25">
      <c r="A137" s="224" t="s">
        <v>209</v>
      </c>
      <c r="B137" s="165">
        <v>0</v>
      </c>
      <c r="C137" s="225">
        <v>0</v>
      </c>
      <c r="D137" s="225">
        <v>2</v>
      </c>
      <c r="E137" s="225">
        <v>3</v>
      </c>
      <c r="F137" s="225">
        <v>6</v>
      </c>
      <c r="G137" s="225">
        <v>7</v>
      </c>
      <c r="H137" s="225">
        <v>8</v>
      </c>
      <c r="I137" s="225">
        <v>10</v>
      </c>
      <c r="J137" s="225">
        <v>14</v>
      </c>
      <c r="K137" s="225">
        <v>16</v>
      </c>
      <c r="L137" s="225">
        <v>19</v>
      </c>
      <c r="M137" s="225">
        <v>20</v>
      </c>
      <c r="N137" s="225">
        <v>20</v>
      </c>
      <c r="O137" s="225">
        <v>20</v>
      </c>
      <c r="P137" s="225">
        <v>21</v>
      </c>
      <c r="Q137" s="225">
        <v>22</v>
      </c>
      <c r="R137" s="225">
        <v>24</v>
      </c>
      <c r="S137" s="225">
        <v>27</v>
      </c>
      <c r="T137" s="225">
        <v>28</v>
      </c>
      <c r="U137" s="225">
        <v>29</v>
      </c>
      <c r="V137" s="225">
        <v>29</v>
      </c>
      <c r="W137" s="225">
        <v>29</v>
      </c>
      <c r="X137" s="225">
        <v>32</v>
      </c>
      <c r="Y137" s="225">
        <v>33</v>
      </c>
      <c r="Z137" s="225">
        <v>37</v>
      </c>
      <c r="AA137" s="225">
        <v>45</v>
      </c>
      <c r="AB137" s="225">
        <v>46</v>
      </c>
      <c r="AC137" s="225">
        <v>49</v>
      </c>
      <c r="AD137" s="225">
        <v>50</v>
      </c>
      <c r="AE137" s="225">
        <v>56</v>
      </c>
      <c r="AF137" s="225">
        <v>57</v>
      </c>
      <c r="AG137" s="225">
        <v>57</v>
      </c>
      <c r="AH137" s="225">
        <v>59</v>
      </c>
      <c r="AI137" s="225">
        <v>60</v>
      </c>
      <c r="AJ137" s="225">
        <v>61</v>
      </c>
      <c r="AK137" s="225">
        <v>63</v>
      </c>
      <c r="AL137" s="225">
        <v>65</v>
      </c>
      <c r="AM137" s="225">
        <v>77</v>
      </c>
      <c r="AN137" s="225">
        <v>78</v>
      </c>
      <c r="AO137" s="225">
        <v>80</v>
      </c>
      <c r="AP137" s="225">
        <v>87</v>
      </c>
      <c r="AQ137" s="225">
        <v>91</v>
      </c>
      <c r="AR137" s="225">
        <v>103</v>
      </c>
      <c r="AS137" s="225">
        <v>108</v>
      </c>
      <c r="AT137" s="225">
        <v>109</v>
      </c>
      <c r="AU137" s="225">
        <v>109</v>
      </c>
      <c r="AV137" s="225">
        <v>113</v>
      </c>
      <c r="AW137" s="225">
        <v>120</v>
      </c>
      <c r="AX137" s="225">
        <v>124</v>
      </c>
    </row>
    <row r="138" spans="1:50" x14ac:dyDescent="0.25">
      <c r="A138" s="224" t="s">
        <v>210</v>
      </c>
      <c r="B138" s="164">
        <v>0</v>
      </c>
      <c r="C138" s="225">
        <v>2</v>
      </c>
      <c r="D138" s="225">
        <v>9</v>
      </c>
      <c r="E138" s="225">
        <v>13</v>
      </c>
      <c r="F138" s="225">
        <v>17</v>
      </c>
      <c r="G138" s="225">
        <v>24</v>
      </c>
      <c r="H138" s="225">
        <v>26</v>
      </c>
      <c r="I138" s="225">
        <v>29</v>
      </c>
      <c r="J138" s="225">
        <v>39</v>
      </c>
      <c r="K138" s="225">
        <v>43</v>
      </c>
      <c r="L138" s="225">
        <v>45</v>
      </c>
      <c r="M138" s="225">
        <v>48</v>
      </c>
      <c r="N138" s="225">
        <v>51</v>
      </c>
      <c r="O138" s="225">
        <v>56</v>
      </c>
      <c r="P138" s="225">
        <v>62</v>
      </c>
      <c r="Q138" s="225">
        <v>68</v>
      </c>
      <c r="R138" s="225">
        <v>81</v>
      </c>
      <c r="S138" s="225">
        <v>92</v>
      </c>
      <c r="T138" s="225">
        <v>99</v>
      </c>
      <c r="U138" s="225">
        <v>105</v>
      </c>
      <c r="V138" s="225">
        <v>108</v>
      </c>
      <c r="W138" s="225">
        <v>110</v>
      </c>
      <c r="X138" s="225">
        <v>111</v>
      </c>
      <c r="Y138" s="225">
        <v>113</v>
      </c>
      <c r="Z138" s="225">
        <v>120</v>
      </c>
      <c r="AA138" s="225">
        <v>121</v>
      </c>
      <c r="AB138" s="225">
        <v>126</v>
      </c>
      <c r="AC138" s="225">
        <v>128</v>
      </c>
      <c r="AD138" s="225">
        <v>133</v>
      </c>
      <c r="AE138" s="225">
        <v>136</v>
      </c>
      <c r="AF138" s="225">
        <v>147</v>
      </c>
      <c r="AG138" s="225">
        <v>155</v>
      </c>
      <c r="AH138" s="225">
        <v>165</v>
      </c>
      <c r="AI138" s="225">
        <v>168</v>
      </c>
      <c r="AJ138" s="225">
        <v>173</v>
      </c>
      <c r="AK138" s="225">
        <v>178</v>
      </c>
      <c r="AL138" s="225">
        <v>182</v>
      </c>
      <c r="AM138" s="225">
        <v>186</v>
      </c>
      <c r="AN138" s="225">
        <v>186</v>
      </c>
      <c r="AO138" s="225">
        <v>189</v>
      </c>
      <c r="AP138" s="225">
        <v>196</v>
      </c>
      <c r="AQ138" s="225">
        <v>201</v>
      </c>
      <c r="AR138" s="225">
        <v>207</v>
      </c>
      <c r="AS138" s="225">
        <v>212</v>
      </c>
      <c r="AT138" s="225">
        <v>217</v>
      </c>
      <c r="AU138" s="225">
        <v>221</v>
      </c>
      <c r="AV138" s="225">
        <v>221</v>
      </c>
      <c r="AW138" s="225">
        <v>225</v>
      </c>
      <c r="AX138" s="225">
        <v>229</v>
      </c>
    </row>
    <row r="139" spans="1:50" x14ac:dyDescent="0.25">
      <c r="A139" s="224" t="s">
        <v>211</v>
      </c>
      <c r="B139" s="165">
        <v>0</v>
      </c>
      <c r="C139" s="225">
        <v>0</v>
      </c>
      <c r="D139" s="225">
        <v>0</v>
      </c>
      <c r="E139" s="225">
        <v>3</v>
      </c>
      <c r="F139" s="225">
        <v>3</v>
      </c>
      <c r="G139" s="225">
        <v>3</v>
      </c>
      <c r="H139" s="225">
        <v>3</v>
      </c>
      <c r="I139" s="225">
        <v>3</v>
      </c>
      <c r="J139" s="225">
        <v>4</v>
      </c>
      <c r="K139" s="225">
        <v>5</v>
      </c>
      <c r="L139" s="225">
        <v>7</v>
      </c>
      <c r="M139" s="225">
        <v>7</v>
      </c>
      <c r="N139" s="225">
        <v>7</v>
      </c>
      <c r="O139" s="225">
        <v>7</v>
      </c>
      <c r="P139" s="225">
        <v>8</v>
      </c>
      <c r="Q139" s="225">
        <v>8</v>
      </c>
      <c r="R139" s="225">
        <v>8</v>
      </c>
      <c r="S139" s="225">
        <v>8</v>
      </c>
      <c r="T139" s="225">
        <v>9</v>
      </c>
      <c r="U139" s="225">
        <v>9</v>
      </c>
      <c r="V139" s="225">
        <v>9</v>
      </c>
      <c r="W139" s="225">
        <v>9</v>
      </c>
      <c r="X139" s="225">
        <v>10</v>
      </c>
      <c r="Y139" s="225">
        <v>10</v>
      </c>
      <c r="Z139" s="225">
        <v>11</v>
      </c>
      <c r="AA139" s="225">
        <v>11</v>
      </c>
      <c r="AB139" s="225">
        <v>12</v>
      </c>
      <c r="AC139" s="225">
        <v>13</v>
      </c>
      <c r="AD139" s="225">
        <v>14</v>
      </c>
      <c r="AE139" s="225">
        <v>14</v>
      </c>
      <c r="AF139" s="225">
        <v>14</v>
      </c>
      <c r="AG139" s="225">
        <v>17</v>
      </c>
      <c r="AH139" s="225">
        <v>17</v>
      </c>
      <c r="AI139" s="225">
        <v>17</v>
      </c>
      <c r="AJ139" s="225">
        <v>17</v>
      </c>
      <c r="AK139" s="225">
        <v>17</v>
      </c>
      <c r="AL139" s="225">
        <v>17</v>
      </c>
      <c r="AM139" s="225">
        <v>17</v>
      </c>
      <c r="AN139" s="225">
        <v>17</v>
      </c>
      <c r="AO139" s="225">
        <v>17</v>
      </c>
      <c r="AP139" s="225">
        <v>17</v>
      </c>
      <c r="AQ139" s="225">
        <v>17</v>
      </c>
      <c r="AR139" s="225">
        <v>17</v>
      </c>
      <c r="AS139" s="225">
        <v>17</v>
      </c>
      <c r="AT139" s="225">
        <v>17</v>
      </c>
      <c r="AU139" s="225">
        <v>17</v>
      </c>
      <c r="AV139" s="225">
        <v>17</v>
      </c>
      <c r="AW139" s="225">
        <v>17</v>
      </c>
      <c r="AX139" s="225">
        <v>18</v>
      </c>
    </row>
    <row r="140" spans="1:50" x14ac:dyDescent="0.25">
      <c r="A140" s="224" t="s">
        <v>212</v>
      </c>
      <c r="B140" s="164">
        <v>0</v>
      </c>
      <c r="C140" s="225">
        <v>1</v>
      </c>
      <c r="D140" s="225">
        <v>1</v>
      </c>
      <c r="E140" s="225">
        <v>1</v>
      </c>
      <c r="F140" s="225">
        <v>1</v>
      </c>
      <c r="G140" s="225">
        <v>1</v>
      </c>
      <c r="H140" s="225">
        <v>1</v>
      </c>
      <c r="I140" s="225">
        <v>1</v>
      </c>
      <c r="J140" s="225">
        <v>1</v>
      </c>
      <c r="K140" s="225">
        <v>1</v>
      </c>
      <c r="L140" s="225">
        <v>1</v>
      </c>
      <c r="M140" s="225">
        <v>1</v>
      </c>
      <c r="N140" s="225">
        <v>1</v>
      </c>
      <c r="O140" s="225">
        <v>1</v>
      </c>
      <c r="P140" s="225">
        <v>1</v>
      </c>
      <c r="Q140" s="225">
        <v>1</v>
      </c>
      <c r="R140" s="225">
        <v>1</v>
      </c>
      <c r="S140" s="225">
        <v>1</v>
      </c>
      <c r="T140" s="225">
        <v>1</v>
      </c>
      <c r="U140" s="225">
        <v>1</v>
      </c>
      <c r="V140" s="225">
        <v>1</v>
      </c>
      <c r="W140" s="225">
        <v>1</v>
      </c>
      <c r="X140" s="225">
        <v>1</v>
      </c>
      <c r="Y140" s="225">
        <v>1</v>
      </c>
      <c r="Z140" s="225">
        <v>1</v>
      </c>
      <c r="AA140" s="225">
        <v>1</v>
      </c>
      <c r="AB140" s="225">
        <v>2</v>
      </c>
      <c r="AC140" s="225">
        <v>2</v>
      </c>
      <c r="AD140" s="225">
        <v>2</v>
      </c>
      <c r="AE140" s="225">
        <v>2</v>
      </c>
      <c r="AF140" s="225">
        <v>2</v>
      </c>
      <c r="AG140" s="225">
        <v>2</v>
      </c>
      <c r="AH140" s="225">
        <v>2</v>
      </c>
      <c r="AI140" s="225">
        <v>2</v>
      </c>
      <c r="AJ140" s="225">
        <v>2</v>
      </c>
      <c r="AK140" s="225">
        <v>2</v>
      </c>
      <c r="AL140" s="225">
        <v>2</v>
      </c>
      <c r="AM140" s="225">
        <v>2</v>
      </c>
      <c r="AN140" s="225">
        <v>2</v>
      </c>
      <c r="AO140" s="225">
        <v>2</v>
      </c>
      <c r="AP140" s="225">
        <v>2</v>
      </c>
      <c r="AQ140" s="225">
        <v>2</v>
      </c>
      <c r="AR140" s="225">
        <v>2</v>
      </c>
      <c r="AS140" s="225">
        <v>2</v>
      </c>
      <c r="AT140" s="225">
        <v>2</v>
      </c>
      <c r="AU140" s="225">
        <v>2</v>
      </c>
      <c r="AV140" s="225">
        <v>2</v>
      </c>
      <c r="AW140" s="225">
        <v>2</v>
      </c>
      <c r="AX140" s="225">
        <v>2</v>
      </c>
    </row>
    <row r="141" spans="1:50" x14ac:dyDescent="0.25">
      <c r="A141" s="224" t="s">
        <v>213</v>
      </c>
      <c r="B141" s="165">
        <v>0</v>
      </c>
      <c r="C141" s="225">
        <v>1</v>
      </c>
      <c r="D141" s="225">
        <v>2</v>
      </c>
      <c r="E141" s="225">
        <v>2</v>
      </c>
      <c r="F141" s="225">
        <v>5</v>
      </c>
      <c r="G141" s="225">
        <v>5</v>
      </c>
      <c r="H141" s="225">
        <v>7</v>
      </c>
      <c r="I141" s="225">
        <v>8</v>
      </c>
      <c r="J141" s="225">
        <v>8</v>
      </c>
      <c r="K141" s="225">
        <v>9</v>
      </c>
      <c r="L141" s="225">
        <v>9</v>
      </c>
      <c r="M141" s="225">
        <v>9</v>
      </c>
      <c r="N141" s="225">
        <v>9</v>
      </c>
      <c r="O141" s="225">
        <v>10</v>
      </c>
      <c r="P141" s="225">
        <v>10</v>
      </c>
      <c r="Q141" s="225">
        <v>10</v>
      </c>
      <c r="R141" s="225">
        <v>12</v>
      </c>
      <c r="S141" s="225">
        <v>12</v>
      </c>
      <c r="T141" s="225">
        <v>12</v>
      </c>
      <c r="U141" s="225">
        <v>12</v>
      </c>
      <c r="V141" s="225">
        <v>12</v>
      </c>
      <c r="W141" s="225">
        <v>14</v>
      </c>
      <c r="X141" s="225">
        <v>14</v>
      </c>
      <c r="Y141" s="225">
        <v>15</v>
      </c>
      <c r="Z141" s="225">
        <v>15</v>
      </c>
      <c r="AA141" s="225">
        <v>17</v>
      </c>
      <c r="AB141" s="225">
        <v>20</v>
      </c>
      <c r="AC141" s="225">
        <v>20</v>
      </c>
      <c r="AD141" s="225">
        <v>24</v>
      </c>
      <c r="AE141" s="225">
        <v>26</v>
      </c>
      <c r="AF141" s="225">
        <v>27</v>
      </c>
      <c r="AG141" s="225">
        <v>28</v>
      </c>
      <c r="AH141" s="225">
        <v>32</v>
      </c>
      <c r="AI141" s="225">
        <v>33</v>
      </c>
      <c r="AJ141" s="225">
        <v>33</v>
      </c>
      <c r="AK141" s="225">
        <v>34</v>
      </c>
      <c r="AL141" s="225">
        <v>35</v>
      </c>
      <c r="AM141" s="225">
        <v>37</v>
      </c>
      <c r="AN141" s="225">
        <v>37</v>
      </c>
      <c r="AO141" s="225">
        <v>37</v>
      </c>
      <c r="AP141" s="225">
        <v>38</v>
      </c>
      <c r="AQ141" s="225">
        <v>39</v>
      </c>
      <c r="AR141" s="225">
        <v>42</v>
      </c>
      <c r="AS141" s="225">
        <v>44</v>
      </c>
      <c r="AT141" s="225">
        <v>45</v>
      </c>
      <c r="AU141" s="225">
        <v>46</v>
      </c>
      <c r="AV141" s="225">
        <v>49</v>
      </c>
      <c r="AW141" s="225">
        <v>52</v>
      </c>
      <c r="AX141" s="225">
        <v>53</v>
      </c>
    </row>
    <row r="142" spans="1:50" x14ac:dyDescent="0.25">
      <c r="A142" s="224" t="s">
        <v>430</v>
      </c>
      <c r="B142" s="172">
        <v>0</v>
      </c>
      <c r="C142" s="225">
        <v>0</v>
      </c>
      <c r="D142" s="225">
        <v>0</v>
      </c>
      <c r="E142" s="225">
        <v>0</v>
      </c>
      <c r="F142" s="225">
        <v>0</v>
      </c>
      <c r="G142" s="225">
        <v>0</v>
      </c>
      <c r="H142" s="225">
        <v>0</v>
      </c>
      <c r="I142" s="225">
        <v>0</v>
      </c>
      <c r="J142" s="225">
        <v>0</v>
      </c>
      <c r="K142" s="225">
        <v>0</v>
      </c>
      <c r="L142" s="225">
        <v>0</v>
      </c>
      <c r="M142" s="225">
        <v>0</v>
      </c>
      <c r="N142" s="225">
        <v>0</v>
      </c>
      <c r="O142" s="225">
        <v>0</v>
      </c>
      <c r="P142" s="225">
        <v>0</v>
      </c>
      <c r="Q142" s="225">
        <v>0</v>
      </c>
      <c r="R142" s="225">
        <v>0</v>
      </c>
      <c r="S142" s="225">
        <v>0</v>
      </c>
      <c r="T142" s="225">
        <v>0</v>
      </c>
      <c r="U142" s="225">
        <v>0</v>
      </c>
      <c r="V142" s="225">
        <v>0</v>
      </c>
      <c r="W142" s="225">
        <v>0</v>
      </c>
      <c r="X142" s="225">
        <v>0</v>
      </c>
      <c r="Y142" s="225">
        <v>0</v>
      </c>
      <c r="Z142" s="225">
        <v>0</v>
      </c>
      <c r="AA142" s="225">
        <v>0</v>
      </c>
      <c r="AB142" s="225">
        <v>0</v>
      </c>
      <c r="AC142" s="225">
        <v>0</v>
      </c>
      <c r="AD142" s="225">
        <v>0</v>
      </c>
      <c r="AE142" s="225">
        <v>0</v>
      </c>
      <c r="AF142" s="225">
        <v>0</v>
      </c>
      <c r="AG142" s="225">
        <v>0</v>
      </c>
      <c r="AH142" s="225">
        <v>0</v>
      </c>
      <c r="AI142" s="225">
        <v>0</v>
      </c>
      <c r="AJ142" s="225">
        <v>0</v>
      </c>
      <c r="AK142" s="225">
        <v>0</v>
      </c>
      <c r="AL142" s="225">
        <v>0</v>
      </c>
      <c r="AM142" s="225">
        <v>0</v>
      </c>
      <c r="AN142" s="225">
        <v>0</v>
      </c>
      <c r="AO142" s="225">
        <v>0</v>
      </c>
      <c r="AP142" s="225">
        <v>0</v>
      </c>
      <c r="AQ142" s="225">
        <v>0</v>
      </c>
      <c r="AR142" s="225">
        <v>0</v>
      </c>
      <c r="AS142" s="225">
        <v>0</v>
      </c>
      <c r="AT142" s="225">
        <v>0</v>
      </c>
      <c r="AU142" s="225">
        <v>3</v>
      </c>
      <c r="AV142" s="225">
        <v>3</v>
      </c>
      <c r="AW142" s="225">
        <v>3</v>
      </c>
      <c r="AX142" s="225">
        <v>3</v>
      </c>
    </row>
    <row r="143" spans="1:50" s="147" customFormat="1" x14ac:dyDescent="0.25">
      <c r="A143" s="224" t="s">
        <v>167</v>
      </c>
      <c r="B143" s="165">
        <v>0</v>
      </c>
      <c r="C143" s="225">
        <v>2</v>
      </c>
      <c r="D143" s="225">
        <v>2</v>
      </c>
      <c r="E143" s="225">
        <v>2</v>
      </c>
      <c r="F143" s="225">
        <v>2</v>
      </c>
      <c r="G143" s="225">
        <v>3</v>
      </c>
      <c r="H143" s="225">
        <v>3</v>
      </c>
      <c r="I143" s="225">
        <v>3</v>
      </c>
      <c r="J143" s="225">
        <v>3</v>
      </c>
      <c r="K143" s="225">
        <v>5</v>
      </c>
      <c r="L143" s="225">
        <v>5</v>
      </c>
      <c r="M143" s="225">
        <v>5</v>
      </c>
      <c r="N143" s="225">
        <v>5</v>
      </c>
      <c r="O143" s="225">
        <v>6</v>
      </c>
      <c r="P143" s="225">
        <v>6</v>
      </c>
      <c r="Q143" s="225">
        <v>6</v>
      </c>
      <c r="R143" s="225">
        <v>7</v>
      </c>
      <c r="S143" s="225">
        <v>8</v>
      </c>
      <c r="T143" s="225">
        <v>8</v>
      </c>
      <c r="U143" s="225">
        <v>8</v>
      </c>
      <c r="V143" s="225">
        <v>8</v>
      </c>
      <c r="W143" s="225">
        <v>8</v>
      </c>
      <c r="X143" s="225">
        <v>8</v>
      </c>
      <c r="Y143" s="225">
        <v>9</v>
      </c>
      <c r="Z143" s="225">
        <v>9</v>
      </c>
      <c r="AA143" s="225">
        <v>10</v>
      </c>
      <c r="AB143" s="225">
        <v>10</v>
      </c>
      <c r="AC143" s="225">
        <v>10</v>
      </c>
      <c r="AD143" s="225">
        <v>13</v>
      </c>
      <c r="AE143" s="225">
        <v>13</v>
      </c>
      <c r="AF143" s="225">
        <v>15</v>
      </c>
      <c r="AG143" s="225">
        <v>15</v>
      </c>
      <c r="AH143" s="225">
        <v>15</v>
      </c>
      <c r="AI143" s="225">
        <v>16</v>
      </c>
      <c r="AJ143" s="225">
        <v>17</v>
      </c>
      <c r="AK143" s="225">
        <v>17</v>
      </c>
      <c r="AL143" s="225">
        <v>18</v>
      </c>
      <c r="AM143" s="225">
        <v>18</v>
      </c>
      <c r="AN143" s="225">
        <v>18</v>
      </c>
      <c r="AO143" s="225">
        <v>18</v>
      </c>
      <c r="AP143" s="225">
        <v>19</v>
      </c>
      <c r="AQ143" s="225">
        <v>19</v>
      </c>
      <c r="AR143" s="225">
        <v>19</v>
      </c>
      <c r="AS143" s="225">
        <v>19</v>
      </c>
      <c r="AT143" s="225">
        <v>20</v>
      </c>
      <c r="AU143" s="225">
        <v>20</v>
      </c>
      <c r="AV143" s="225">
        <v>20</v>
      </c>
      <c r="AW143" s="225">
        <v>20</v>
      </c>
      <c r="AX143" s="225">
        <v>20</v>
      </c>
    </row>
    <row r="144" spans="1:50" s="147" customFormat="1" x14ac:dyDescent="0.25">
      <c r="A144" s="224" t="s">
        <v>168</v>
      </c>
      <c r="B144" s="172">
        <v>0</v>
      </c>
      <c r="C144" s="225">
        <v>0</v>
      </c>
      <c r="D144" s="225">
        <v>1</v>
      </c>
      <c r="E144" s="225">
        <v>1</v>
      </c>
      <c r="F144" s="225">
        <v>1</v>
      </c>
      <c r="G144" s="225">
        <v>1</v>
      </c>
      <c r="H144" s="225">
        <v>1</v>
      </c>
      <c r="I144" s="225">
        <v>1</v>
      </c>
      <c r="J144" s="225">
        <v>1</v>
      </c>
      <c r="K144" s="225">
        <v>1</v>
      </c>
      <c r="L144" s="225">
        <v>1</v>
      </c>
      <c r="M144" s="225">
        <v>1</v>
      </c>
      <c r="N144" s="225">
        <v>1</v>
      </c>
      <c r="O144" s="225">
        <v>1</v>
      </c>
      <c r="P144" s="225">
        <v>1</v>
      </c>
      <c r="Q144" s="225">
        <v>1</v>
      </c>
      <c r="R144" s="225">
        <v>1</v>
      </c>
      <c r="S144" s="225">
        <v>1</v>
      </c>
      <c r="T144" s="225">
        <v>1</v>
      </c>
      <c r="U144" s="225">
        <v>1</v>
      </c>
      <c r="V144" s="225">
        <v>1</v>
      </c>
      <c r="W144" s="225">
        <v>1</v>
      </c>
      <c r="X144" s="225">
        <v>1</v>
      </c>
      <c r="Y144" s="225">
        <v>1</v>
      </c>
      <c r="Z144" s="225">
        <v>1</v>
      </c>
      <c r="AA144" s="225">
        <v>1</v>
      </c>
      <c r="AB144" s="225">
        <v>1</v>
      </c>
      <c r="AC144" s="225">
        <v>1</v>
      </c>
      <c r="AD144" s="225">
        <v>1</v>
      </c>
      <c r="AE144" s="225">
        <v>1</v>
      </c>
      <c r="AF144" s="225">
        <v>1</v>
      </c>
      <c r="AG144" s="225">
        <v>1</v>
      </c>
      <c r="AH144" s="225">
        <v>1</v>
      </c>
      <c r="AI144" s="225">
        <v>1</v>
      </c>
      <c r="AJ144" s="225">
        <v>1</v>
      </c>
      <c r="AK144" s="225">
        <v>1</v>
      </c>
      <c r="AL144" s="225">
        <v>2</v>
      </c>
      <c r="AM144" s="225">
        <v>3</v>
      </c>
      <c r="AN144" s="225">
        <v>3</v>
      </c>
      <c r="AO144" s="225">
        <v>3</v>
      </c>
      <c r="AP144" s="225">
        <v>3</v>
      </c>
      <c r="AQ144" s="225">
        <v>3</v>
      </c>
      <c r="AR144" s="225">
        <v>3</v>
      </c>
      <c r="AS144" s="225">
        <v>3</v>
      </c>
      <c r="AT144" s="225">
        <v>4</v>
      </c>
      <c r="AU144" s="225">
        <v>4</v>
      </c>
      <c r="AV144" s="225">
        <v>4</v>
      </c>
      <c r="AW144" s="225">
        <v>4</v>
      </c>
      <c r="AX144" s="225">
        <v>4</v>
      </c>
    </row>
    <row r="145" spans="1:50" x14ac:dyDescent="0.25">
      <c r="A145" s="224" t="s">
        <v>169</v>
      </c>
      <c r="B145" s="165">
        <v>0</v>
      </c>
      <c r="C145" s="225">
        <v>5</v>
      </c>
      <c r="D145" s="225">
        <v>8</v>
      </c>
      <c r="E145" s="225">
        <v>11</v>
      </c>
      <c r="F145" s="225">
        <v>19</v>
      </c>
      <c r="G145" s="225">
        <v>24</v>
      </c>
      <c r="H145" s="225">
        <v>27</v>
      </c>
      <c r="I145" s="225">
        <v>29</v>
      </c>
      <c r="J145" s="225">
        <v>31</v>
      </c>
      <c r="K145" s="225">
        <v>38</v>
      </c>
      <c r="L145" s="225">
        <v>40</v>
      </c>
      <c r="M145" s="225">
        <v>43</v>
      </c>
      <c r="N145" s="225">
        <v>45</v>
      </c>
      <c r="O145" s="225">
        <v>47</v>
      </c>
      <c r="P145" s="225">
        <v>56</v>
      </c>
      <c r="Q145" s="225">
        <v>60</v>
      </c>
      <c r="R145" s="225">
        <v>66</v>
      </c>
      <c r="S145" s="225">
        <v>71</v>
      </c>
      <c r="T145" s="225">
        <v>76</v>
      </c>
      <c r="U145" s="225">
        <v>80</v>
      </c>
      <c r="V145" s="225">
        <v>82</v>
      </c>
      <c r="W145" s="225">
        <v>86</v>
      </c>
      <c r="X145" s="225">
        <v>90</v>
      </c>
      <c r="Y145" s="225">
        <v>96</v>
      </c>
      <c r="Z145" s="225">
        <v>102</v>
      </c>
      <c r="AA145" s="225">
        <v>105</v>
      </c>
      <c r="AB145" s="225">
        <v>109</v>
      </c>
      <c r="AC145" s="225">
        <v>114</v>
      </c>
      <c r="AD145" s="225">
        <v>119</v>
      </c>
      <c r="AE145" s="225">
        <v>122</v>
      </c>
      <c r="AF145" s="225">
        <v>132</v>
      </c>
      <c r="AG145" s="225">
        <v>137</v>
      </c>
      <c r="AH145" s="225">
        <v>145</v>
      </c>
      <c r="AI145" s="225">
        <v>150</v>
      </c>
      <c r="AJ145" s="225">
        <v>153</v>
      </c>
      <c r="AK145" s="225">
        <v>160</v>
      </c>
      <c r="AL145" s="225">
        <v>164</v>
      </c>
      <c r="AM145" s="225">
        <v>171</v>
      </c>
      <c r="AN145" s="225">
        <v>175</v>
      </c>
      <c r="AO145" s="225">
        <v>176</v>
      </c>
      <c r="AP145" s="225">
        <v>187</v>
      </c>
      <c r="AQ145" s="225">
        <v>191</v>
      </c>
      <c r="AR145" s="225">
        <v>193</v>
      </c>
      <c r="AS145" s="225">
        <v>198</v>
      </c>
      <c r="AT145" s="225">
        <v>203</v>
      </c>
      <c r="AU145" s="225">
        <v>207</v>
      </c>
      <c r="AV145" s="225">
        <v>209</v>
      </c>
      <c r="AW145" s="225">
        <v>213</v>
      </c>
      <c r="AX145" s="225">
        <v>218</v>
      </c>
    </row>
    <row r="146" spans="1:50" x14ac:dyDescent="0.25">
      <c r="A146" s="224" t="s">
        <v>170</v>
      </c>
      <c r="B146" s="172">
        <v>0</v>
      </c>
      <c r="C146" s="225">
        <v>3</v>
      </c>
      <c r="D146" s="225">
        <v>5</v>
      </c>
      <c r="E146" s="225">
        <v>6</v>
      </c>
      <c r="F146" s="225">
        <v>7</v>
      </c>
      <c r="G146" s="225">
        <v>10</v>
      </c>
      <c r="H146" s="225">
        <v>11</v>
      </c>
      <c r="I146" s="225">
        <v>16</v>
      </c>
      <c r="J146" s="225">
        <v>26</v>
      </c>
      <c r="K146" s="225">
        <v>30</v>
      </c>
      <c r="L146" s="225">
        <v>35</v>
      </c>
      <c r="M146" s="225">
        <v>37</v>
      </c>
      <c r="N146" s="225">
        <v>39</v>
      </c>
      <c r="O146" s="225">
        <v>41</v>
      </c>
      <c r="P146" s="225">
        <v>45</v>
      </c>
      <c r="Q146" s="225">
        <v>53</v>
      </c>
      <c r="R146" s="225">
        <v>56</v>
      </c>
      <c r="S146" s="225">
        <v>60</v>
      </c>
      <c r="T146" s="225">
        <v>63</v>
      </c>
      <c r="U146" s="225">
        <v>66</v>
      </c>
      <c r="V146" s="225">
        <v>67</v>
      </c>
      <c r="W146" s="225">
        <v>71</v>
      </c>
      <c r="X146" s="225">
        <v>75</v>
      </c>
      <c r="Y146" s="225">
        <v>77</v>
      </c>
      <c r="Z146" s="225">
        <v>85</v>
      </c>
      <c r="AA146" s="225">
        <v>88</v>
      </c>
      <c r="AB146" s="225">
        <v>93</v>
      </c>
      <c r="AC146" s="225">
        <v>103</v>
      </c>
      <c r="AD146" s="225">
        <v>109</v>
      </c>
      <c r="AE146" s="225">
        <v>112</v>
      </c>
      <c r="AF146" s="225">
        <v>116</v>
      </c>
      <c r="AG146" s="225">
        <v>118</v>
      </c>
      <c r="AH146" s="225">
        <v>129</v>
      </c>
      <c r="AI146" s="225">
        <v>132</v>
      </c>
      <c r="AJ146" s="225">
        <v>140</v>
      </c>
      <c r="AK146" s="225">
        <v>144</v>
      </c>
      <c r="AL146" s="225">
        <v>147</v>
      </c>
      <c r="AM146" s="225">
        <v>147</v>
      </c>
      <c r="AN146" s="225">
        <v>153</v>
      </c>
      <c r="AO146" s="225">
        <v>155</v>
      </c>
      <c r="AP146" s="225">
        <v>157</v>
      </c>
      <c r="AQ146" s="225">
        <v>161</v>
      </c>
      <c r="AR146" s="225">
        <v>168</v>
      </c>
      <c r="AS146" s="225">
        <v>172</v>
      </c>
      <c r="AT146" s="225">
        <v>183</v>
      </c>
      <c r="AU146" s="225">
        <v>183</v>
      </c>
      <c r="AV146" s="225">
        <v>186</v>
      </c>
      <c r="AW146" s="225">
        <v>193</v>
      </c>
      <c r="AX146" s="225">
        <v>196</v>
      </c>
    </row>
    <row r="147" spans="1:50" x14ac:dyDescent="0.25">
      <c r="A147" s="224" t="s">
        <v>171</v>
      </c>
      <c r="B147" s="165">
        <v>0</v>
      </c>
      <c r="C147" s="225">
        <v>1</v>
      </c>
      <c r="D147" s="225">
        <v>1</v>
      </c>
      <c r="E147" s="225">
        <v>1</v>
      </c>
      <c r="F147" s="225">
        <v>5</v>
      </c>
      <c r="G147" s="225">
        <v>6</v>
      </c>
      <c r="H147" s="225">
        <v>8</v>
      </c>
      <c r="I147" s="225">
        <v>8</v>
      </c>
      <c r="J147" s="225">
        <v>10</v>
      </c>
      <c r="K147" s="225">
        <v>14</v>
      </c>
      <c r="L147" s="225">
        <v>17</v>
      </c>
      <c r="M147" s="225">
        <v>18</v>
      </c>
      <c r="N147" s="225">
        <v>18</v>
      </c>
      <c r="O147" s="225">
        <v>20</v>
      </c>
      <c r="P147" s="225">
        <v>20</v>
      </c>
      <c r="Q147" s="225">
        <v>22</v>
      </c>
      <c r="R147" s="225">
        <v>23</v>
      </c>
      <c r="S147" s="225">
        <v>24</v>
      </c>
      <c r="T147" s="225">
        <v>27</v>
      </c>
      <c r="U147" s="225">
        <v>27</v>
      </c>
      <c r="V147" s="225">
        <v>27</v>
      </c>
      <c r="W147" s="225">
        <v>27</v>
      </c>
      <c r="X147" s="225">
        <v>27</v>
      </c>
      <c r="Y147" s="225">
        <v>29</v>
      </c>
      <c r="Z147" s="225">
        <v>32</v>
      </c>
      <c r="AA147" s="225">
        <v>32</v>
      </c>
      <c r="AB147" s="225">
        <v>34</v>
      </c>
      <c r="AC147" s="225">
        <v>37</v>
      </c>
      <c r="AD147" s="225">
        <v>39</v>
      </c>
      <c r="AE147" s="225">
        <v>45</v>
      </c>
      <c r="AF147" s="225">
        <v>45</v>
      </c>
      <c r="AG147" s="225">
        <v>48</v>
      </c>
      <c r="AH147" s="225">
        <v>51</v>
      </c>
      <c r="AI147" s="225">
        <v>51</v>
      </c>
      <c r="AJ147" s="225">
        <v>53</v>
      </c>
      <c r="AK147" s="225">
        <v>56</v>
      </c>
      <c r="AL147" s="225">
        <v>57</v>
      </c>
      <c r="AM147" s="225">
        <v>57</v>
      </c>
      <c r="AN147" s="225">
        <v>58</v>
      </c>
      <c r="AO147" s="225">
        <v>61</v>
      </c>
      <c r="AP147" s="225">
        <v>63</v>
      </c>
      <c r="AQ147" s="225">
        <v>63</v>
      </c>
      <c r="AR147" s="225">
        <v>64</v>
      </c>
      <c r="AS147" s="225">
        <v>66</v>
      </c>
      <c r="AT147" s="225">
        <v>68</v>
      </c>
      <c r="AU147" s="225">
        <v>71</v>
      </c>
      <c r="AV147" s="225">
        <v>71</v>
      </c>
      <c r="AW147" s="225">
        <v>71</v>
      </c>
      <c r="AX147" s="225">
        <v>72</v>
      </c>
    </row>
    <row r="148" spans="1:50" x14ac:dyDescent="0.25">
      <c r="A148" s="224" t="s">
        <v>172</v>
      </c>
      <c r="B148" s="172">
        <v>0</v>
      </c>
      <c r="C148" s="225">
        <v>1</v>
      </c>
      <c r="D148" s="225">
        <v>2</v>
      </c>
      <c r="E148" s="225">
        <v>2</v>
      </c>
      <c r="F148" s="225">
        <v>4</v>
      </c>
      <c r="G148" s="225">
        <v>5</v>
      </c>
      <c r="H148" s="225">
        <v>5</v>
      </c>
      <c r="I148" s="225">
        <v>6</v>
      </c>
      <c r="J148" s="225">
        <v>6</v>
      </c>
      <c r="K148" s="225">
        <v>7</v>
      </c>
      <c r="L148" s="225">
        <v>8</v>
      </c>
      <c r="M148" s="225">
        <v>10</v>
      </c>
      <c r="N148" s="225">
        <v>10</v>
      </c>
      <c r="O148" s="225">
        <v>11</v>
      </c>
      <c r="P148" s="225">
        <v>11</v>
      </c>
      <c r="Q148" s="225">
        <v>12</v>
      </c>
      <c r="R148" s="225">
        <v>13</v>
      </c>
      <c r="S148" s="225">
        <v>14</v>
      </c>
      <c r="T148" s="225">
        <v>15</v>
      </c>
      <c r="U148" s="225">
        <v>17</v>
      </c>
      <c r="V148" s="225">
        <v>17</v>
      </c>
      <c r="W148" s="225">
        <v>17</v>
      </c>
      <c r="X148" s="225">
        <v>18</v>
      </c>
      <c r="Y148" s="225">
        <v>18</v>
      </c>
      <c r="Z148" s="225">
        <v>19</v>
      </c>
      <c r="AA148" s="225">
        <v>19</v>
      </c>
      <c r="AB148" s="225">
        <v>19</v>
      </c>
      <c r="AC148" s="225">
        <v>19</v>
      </c>
      <c r="AD148" s="225">
        <v>20</v>
      </c>
      <c r="AE148" s="225">
        <v>23</v>
      </c>
      <c r="AF148" s="225">
        <v>23</v>
      </c>
      <c r="AG148" s="225">
        <v>25</v>
      </c>
      <c r="AH148" s="225">
        <v>25</v>
      </c>
      <c r="AI148" s="225">
        <v>26</v>
      </c>
      <c r="AJ148" s="225">
        <v>26</v>
      </c>
      <c r="AK148" s="225">
        <v>27</v>
      </c>
      <c r="AL148" s="225">
        <v>27</v>
      </c>
      <c r="AM148" s="225">
        <v>28</v>
      </c>
      <c r="AN148" s="225">
        <v>28</v>
      </c>
      <c r="AO148" s="225">
        <v>29</v>
      </c>
      <c r="AP148" s="225">
        <v>29</v>
      </c>
      <c r="AQ148" s="225">
        <v>30</v>
      </c>
      <c r="AR148" s="225">
        <v>32</v>
      </c>
      <c r="AS148" s="225">
        <v>36</v>
      </c>
      <c r="AT148" s="225">
        <v>36</v>
      </c>
      <c r="AU148" s="225">
        <v>36</v>
      </c>
      <c r="AV148" s="225">
        <v>36</v>
      </c>
      <c r="AW148" s="225">
        <v>37</v>
      </c>
      <c r="AX148" s="225">
        <v>37</v>
      </c>
    </row>
    <row r="149" spans="1:50" x14ac:dyDescent="0.25">
      <c r="A149" s="224" t="s">
        <v>173</v>
      </c>
      <c r="B149" s="165">
        <v>0</v>
      </c>
      <c r="C149" s="225">
        <v>1</v>
      </c>
      <c r="D149" s="225">
        <v>1</v>
      </c>
      <c r="E149" s="225">
        <v>1</v>
      </c>
      <c r="F149" s="225">
        <v>1</v>
      </c>
      <c r="G149" s="225">
        <v>3</v>
      </c>
      <c r="H149" s="225">
        <v>5</v>
      </c>
      <c r="I149" s="225">
        <v>6</v>
      </c>
      <c r="J149" s="225">
        <v>7</v>
      </c>
      <c r="K149" s="225">
        <v>11</v>
      </c>
      <c r="L149" s="225">
        <v>13</v>
      </c>
      <c r="M149" s="225">
        <v>13</v>
      </c>
      <c r="N149" s="225">
        <v>15</v>
      </c>
      <c r="O149" s="225">
        <v>18</v>
      </c>
      <c r="P149" s="225">
        <v>19</v>
      </c>
      <c r="Q149" s="225">
        <v>19</v>
      </c>
      <c r="R149" s="225">
        <v>20</v>
      </c>
      <c r="S149" s="225">
        <v>23</v>
      </c>
      <c r="T149" s="225">
        <v>24</v>
      </c>
      <c r="U149" s="225">
        <v>25</v>
      </c>
      <c r="V149" s="225">
        <v>26</v>
      </c>
      <c r="W149" s="225">
        <v>26</v>
      </c>
      <c r="X149" s="225">
        <v>26</v>
      </c>
      <c r="Y149" s="225">
        <v>26</v>
      </c>
      <c r="Z149" s="225">
        <v>26</v>
      </c>
      <c r="AA149" s="225">
        <v>26</v>
      </c>
      <c r="AB149" s="225">
        <v>27</v>
      </c>
      <c r="AC149" s="225">
        <v>30</v>
      </c>
      <c r="AD149" s="225">
        <v>31</v>
      </c>
      <c r="AE149" s="225">
        <v>31</v>
      </c>
      <c r="AF149" s="225">
        <v>31</v>
      </c>
      <c r="AG149" s="225">
        <v>32</v>
      </c>
      <c r="AH149" s="225">
        <v>32</v>
      </c>
      <c r="AI149" s="225">
        <v>35</v>
      </c>
      <c r="AJ149" s="225">
        <v>36</v>
      </c>
      <c r="AK149" s="225">
        <v>38</v>
      </c>
      <c r="AL149" s="225">
        <v>38</v>
      </c>
      <c r="AM149" s="225">
        <v>42</v>
      </c>
      <c r="AN149" s="225">
        <v>42</v>
      </c>
      <c r="AO149" s="225">
        <v>42</v>
      </c>
      <c r="AP149" s="225">
        <v>42</v>
      </c>
      <c r="AQ149" s="225">
        <v>44</v>
      </c>
      <c r="AR149" s="225">
        <v>48</v>
      </c>
      <c r="AS149" s="225">
        <v>48</v>
      </c>
      <c r="AT149" s="225">
        <v>49</v>
      </c>
      <c r="AU149" s="225">
        <v>49</v>
      </c>
      <c r="AV149" s="225">
        <v>49</v>
      </c>
      <c r="AW149" s="225">
        <v>52</v>
      </c>
      <c r="AX149" s="225">
        <v>53</v>
      </c>
    </row>
    <row r="150" spans="1:50" x14ac:dyDescent="0.25">
      <c r="A150" s="224" t="s">
        <v>174</v>
      </c>
      <c r="B150" s="172">
        <v>0</v>
      </c>
      <c r="C150" s="225">
        <v>0</v>
      </c>
      <c r="D150" s="225">
        <v>0</v>
      </c>
      <c r="E150" s="225">
        <v>0</v>
      </c>
      <c r="F150" s="225">
        <v>0</v>
      </c>
      <c r="G150" s="225">
        <v>0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5">
        <v>0</v>
      </c>
      <c r="N150" s="225">
        <v>0</v>
      </c>
      <c r="O150" s="225">
        <v>0</v>
      </c>
      <c r="P150" s="225">
        <v>0</v>
      </c>
      <c r="Q150" s="225">
        <v>0</v>
      </c>
      <c r="R150" s="225">
        <v>1</v>
      </c>
      <c r="S150" s="225">
        <v>1</v>
      </c>
      <c r="T150" s="225">
        <v>1</v>
      </c>
      <c r="U150" s="225">
        <v>1</v>
      </c>
      <c r="V150" s="225">
        <v>1</v>
      </c>
      <c r="W150" s="225">
        <v>1</v>
      </c>
      <c r="X150" s="225">
        <v>1</v>
      </c>
      <c r="Y150" s="225">
        <v>3</v>
      </c>
      <c r="Z150" s="225">
        <v>4</v>
      </c>
      <c r="AA150" s="225">
        <v>5</v>
      </c>
      <c r="AB150" s="225">
        <v>5</v>
      </c>
      <c r="AC150" s="225">
        <v>5</v>
      </c>
      <c r="AD150" s="225">
        <v>5</v>
      </c>
      <c r="AE150" s="225">
        <v>5</v>
      </c>
      <c r="AF150" s="225">
        <v>5</v>
      </c>
      <c r="AG150" s="225">
        <v>5</v>
      </c>
      <c r="AH150" s="225">
        <v>5</v>
      </c>
      <c r="AI150" s="225">
        <v>5</v>
      </c>
      <c r="AJ150" s="225">
        <v>5</v>
      </c>
      <c r="AK150" s="225">
        <v>5</v>
      </c>
      <c r="AL150" s="225">
        <v>5</v>
      </c>
      <c r="AM150" s="225">
        <v>5</v>
      </c>
      <c r="AN150" s="225">
        <v>5</v>
      </c>
      <c r="AO150" s="225">
        <v>5</v>
      </c>
      <c r="AP150" s="225">
        <v>5</v>
      </c>
      <c r="AQ150" s="225">
        <v>6</v>
      </c>
      <c r="AR150" s="225">
        <v>6</v>
      </c>
      <c r="AS150" s="225">
        <v>6</v>
      </c>
      <c r="AT150" s="225">
        <v>6</v>
      </c>
      <c r="AU150" s="225">
        <v>6</v>
      </c>
      <c r="AV150" s="225">
        <v>6</v>
      </c>
      <c r="AW150" s="225">
        <v>6</v>
      </c>
      <c r="AX150" s="225">
        <v>6</v>
      </c>
    </row>
    <row r="151" spans="1:50" x14ac:dyDescent="0.25">
      <c r="A151" s="224" t="s">
        <v>175</v>
      </c>
      <c r="B151" s="165">
        <v>0</v>
      </c>
      <c r="C151" s="225">
        <v>2</v>
      </c>
      <c r="D151" s="225">
        <v>2</v>
      </c>
      <c r="E151" s="225">
        <v>2</v>
      </c>
      <c r="F151" s="225">
        <v>3</v>
      </c>
      <c r="G151" s="225">
        <v>3</v>
      </c>
      <c r="H151" s="225">
        <v>4</v>
      </c>
      <c r="I151" s="225">
        <v>5</v>
      </c>
      <c r="J151" s="225">
        <v>7</v>
      </c>
      <c r="K151" s="225">
        <v>9</v>
      </c>
      <c r="L151" s="225">
        <v>11</v>
      </c>
      <c r="M151" s="225">
        <v>11</v>
      </c>
      <c r="N151" s="225">
        <v>11</v>
      </c>
      <c r="O151" s="225">
        <v>11</v>
      </c>
      <c r="P151" s="225">
        <v>11</v>
      </c>
      <c r="Q151" s="225">
        <v>11</v>
      </c>
      <c r="R151" s="225">
        <v>11</v>
      </c>
      <c r="S151" s="225">
        <v>12</v>
      </c>
      <c r="T151" s="225">
        <v>12</v>
      </c>
      <c r="U151" s="225">
        <v>12</v>
      </c>
      <c r="V151" s="225">
        <v>13</v>
      </c>
      <c r="W151" s="225">
        <v>14</v>
      </c>
      <c r="X151" s="225">
        <v>14</v>
      </c>
      <c r="Y151" s="225">
        <v>15</v>
      </c>
      <c r="Z151" s="225">
        <v>19</v>
      </c>
      <c r="AA151" s="225">
        <v>21</v>
      </c>
      <c r="AB151" s="225">
        <v>21</v>
      </c>
      <c r="AC151" s="225">
        <v>23</v>
      </c>
      <c r="AD151" s="225">
        <v>24</v>
      </c>
      <c r="AE151" s="225">
        <v>24</v>
      </c>
      <c r="AF151" s="225">
        <v>24</v>
      </c>
      <c r="AG151" s="225">
        <v>25</v>
      </c>
      <c r="AH151" s="225">
        <v>27</v>
      </c>
      <c r="AI151" s="225">
        <v>27</v>
      </c>
      <c r="AJ151" s="225">
        <v>27</v>
      </c>
      <c r="AK151" s="225">
        <v>27</v>
      </c>
      <c r="AL151" s="225">
        <v>27</v>
      </c>
      <c r="AM151" s="225">
        <v>27</v>
      </c>
      <c r="AN151" s="225">
        <v>28</v>
      </c>
      <c r="AO151" s="225">
        <v>28</v>
      </c>
      <c r="AP151" s="225">
        <v>28</v>
      </c>
      <c r="AQ151" s="225">
        <v>28</v>
      </c>
      <c r="AR151" s="225">
        <v>29</v>
      </c>
      <c r="AS151" s="225">
        <v>29</v>
      </c>
      <c r="AT151" s="225">
        <v>29</v>
      </c>
      <c r="AU151" s="225">
        <v>29</v>
      </c>
      <c r="AV151" s="225">
        <v>30</v>
      </c>
      <c r="AW151" s="225">
        <v>30</v>
      </c>
      <c r="AX151" s="225">
        <v>31</v>
      </c>
    </row>
    <row r="152" spans="1:50" x14ac:dyDescent="0.25">
      <c r="A152" s="224" t="s">
        <v>176</v>
      </c>
      <c r="B152" s="172">
        <v>0</v>
      </c>
      <c r="C152" s="225">
        <v>2</v>
      </c>
      <c r="D152" s="225">
        <v>3</v>
      </c>
      <c r="E152" s="225">
        <v>3</v>
      </c>
      <c r="F152" s="225">
        <v>5</v>
      </c>
      <c r="G152" s="225">
        <v>6</v>
      </c>
      <c r="H152" s="225">
        <v>6</v>
      </c>
      <c r="I152" s="225">
        <v>7</v>
      </c>
      <c r="J152" s="225">
        <v>8</v>
      </c>
      <c r="K152" s="225">
        <v>8</v>
      </c>
      <c r="L152" s="225">
        <v>8</v>
      </c>
      <c r="M152" s="225">
        <v>8</v>
      </c>
      <c r="N152" s="225">
        <v>9</v>
      </c>
      <c r="O152" s="225">
        <v>10</v>
      </c>
      <c r="P152" s="225">
        <v>11</v>
      </c>
      <c r="Q152" s="225">
        <v>11</v>
      </c>
      <c r="R152" s="225">
        <v>14</v>
      </c>
      <c r="S152" s="225">
        <v>14</v>
      </c>
      <c r="T152" s="225">
        <v>14</v>
      </c>
      <c r="U152" s="225">
        <v>15</v>
      </c>
      <c r="V152" s="225">
        <v>15</v>
      </c>
      <c r="W152" s="225">
        <v>15</v>
      </c>
      <c r="X152" s="225">
        <v>15</v>
      </c>
      <c r="Y152" s="225">
        <v>15</v>
      </c>
      <c r="Z152" s="225">
        <v>16</v>
      </c>
      <c r="AA152" s="225">
        <v>16</v>
      </c>
      <c r="AB152" s="225">
        <v>16</v>
      </c>
      <c r="AC152" s="225">
        <v>16</v>
      </c>
      <c r="AD152" s="225">
        <v>17</v>
      </c>
      <c r="AE152" s="225">
        <v>19</v>
      </c>
      <c r="AF152" s="225">
        <v>22</v>
      </c>
      <c r="AG152" s="225">
        <v>22</v>
      </c>
      <c r="AH152" s="225">
        <v>23</v>
      </c>
      <c r="AI152" s="225">
        <v>23</v>
      </c>
      <c r="AJ152" s="225">
        <v>29</v>
      </c>
      <c r="AK152" s="225">
        <v>31</v>
      </c>
      <c r="AL152" s="225">
        <v>31</v>
      </c>
      <c r="AM152" s="225">
        <v>31</v>
      </c>
      <c r="AN152" s="225">
        <v>31</v>
      </c>
      <c r="AO152" s="225">
        <v>32</v>
      </c>
      <c r="AP152" s="225">
        <v>36</v>
      </c>
      <c r="AQ152" s="225">
        <v>38</v>
      </c>
      <c r="AR152" s="225">
        <v>40</v>
      </c>
      <c r="AS152" s="225">
        <v>42</v>
      </c>
      <c r="AT152" s="225">
        <v>43</v>
      </c>
      <c r="AU152" s="225">
        <v>43</v>
      </c>
      <c r="AV152" s="225">
        <v>43</v>
      </c>
      <c r="AW152" s="225">
        <v>45</v>
      </c>
      <c r="AX152" s="225">
        <v>46</v>
      </c>
    </row>
    <row r="153" spans="1:50" x14ac:dyDescent="0.25">
      <c r="A153" s="224" t="s">
        <v>177</v>
      </c>
      <c r="B153" s="165">
        <v>0</v>
      </c>
      <c r="C153" s="225">
        <v>0</v>
      </c>
      <c r="D153" s="225">
        <v>0</v>
      </c>
      <c r="E153" s="225">
        <v>0</v>
      </c>
      <c r="F153" s="225">
        <v>0</v>
      </c>
      <c r="G153" s="225">
        <v>0</v>
      </c>
      <c r="H153" s="225">
        <v>0</v>
      </c>
      <c r="I153" s="225">
        <v>0</v>
      </c>
      <c r="J153" s="225">
        <v>0</v>
      </c>
      <c r="K153" s="225">
        <v>1</v>
      </c>
      <c r="L153" s="225">
        <v>2</v>
      </c>
      <c r="M153" s="225">
        <v>2</v>
      </c>
      <c r="N153" s="225">
        <v>2</v>
      </c>
      <c r="O153" s="225">
        <v>3</v>
      </c>
      <c r="P153" s="225">
        <v>3</v>
      </c>
      <c r="Q153" s="225">
        <v>3</v>
      </c>
      <c r="R153" s="225">
        <v>3</v>
      </c>
      <c r="S153" s="225">
        <v>3</v>
      </c>
      <c r="T153" s="225">
        <v>3</v>
      </c>
      <c r="U153" s="225">
        <v>3</v>
      </c>
      <c r="V153" s="225">
        <v>3</v>
      </c>
      <c r="W153" s="225">
        <v>4</v>
      </c>
      <c r="X153" s="225">
        <v>4</v>
      </c>
      <c r="Y153" s="225">
        <v>4</v>
      </c>
      <c r="Z153" s="225">
        <v>4</v>
      </c>
      <c r="AA153" s="225">
        <v>4</v>
      </c>
      <c r="AB153" s="225">
        <v>4</v>
      </c>
      <c r="AC153" s="225">
        <v>5</v>
      </c>
      <c r="AD153" s="225">
        <v>7</v>
      </c>
      <c r="AE153" s="225">
        <v>7</v>
      </c>
      <c r="AF153" s="225">
        <v>7</v>
      </c>
      <c r="AG153" s="225">
        <v>7</v>
      </c>
      <c r="AH153" s="225">
        <v>7</v>
      </c>
      <c r="AI153" s="225">
        <v>8</v>
      </c>
      <c r="AJ153" s="225">
        <v>10</v>
      </c>
      <c r="AK153" s="225">
        <v>10</v>
      </c>
      <c r="AL153" s="225">
        <v>10</v>
      </c>
      <c r="AM153" s="225">
        <v>10</v>
      </c>
      <c r="AN153" s="225">
        <v>11</v>
      </c>
      <c r="AO153" s="225">
        <v>11</v>
      </c>
      <c r="AP153" s="225">
        <v>12</v>
      </c>
      <c r="AQ153" s="225">
        <v>12</v>
      </c>
      <c r="AR153" s="225">
        <v>12</v>
      </c>
      <c r="AS153" s="225">
        <v>12</v>
      </c>
      <c r="AT153" s="225">
        <v>12</v>
      </c>
      <c r="AU153" s="225">
        <v>12</v>
      </c>
      <c r="AV153" s="225">
        <v>12</v>
      </c>
      <c r="AW153" s="225">
        <v>12</v>
      </c>
      <c r="AX153" s="225">
        <v>12</v>
      </c>
    </row>
    <row r="154" spans="1:50" x14ac:dyDescent="0.25">
      <c r="A154" s="224" t="s">
        <v>178</v>
      </c>
      <c r="B154" s="172">
        <v>0</v>
      </c>
      <c r="C154" s="225">
        <v>0</v>
      </c>
      <c r="D154" s="225">
        <v>0</v>
      </c>
      <c r="E154" s="225">
        <v>1</v>
      </c>
      <c r="F154" s="225">
        <v>2</v>
      </c>
      <c r="G154" s="225">
        <v>5</v>
      </c>
      <c r="H154" s="225">
        <v>5</v>
      </c>
      <c r="I154" s="225">
        <v>6</v>
      </c>
      <c r="J154" s="225">
        <v>7</v>
      </c>
      <c r="K154" s="225">
        <v>9</v>
      </c>
      <c r="L154" s="225">
        <v>9</v>
      </c>
      <c r="M154" s="225">
        <v>10</v>
      </c>
      <c r="N154" s="225">
        <v>10</v>
      </c>
      <c r="O154" s="225">
        <v>10</v>
      </c>
      <c r="P154" s="225">
        <v>12</v>
      </c>
      <c r="Q154" s="225">
        <v>13</v>
      </c>
      <c r="R154" s="225">
        <v>14</v>
      </c>
      <c r="S154" s="225">
        <v>14</v>
      </c>
      <c r="T154" s="225">
        <v>14</v>
      </c>
      <c r="U154" s="225">
        <v>14</v>
      </c>
      <c r="V154" s="225">
        <v>18</v>
      </c>
      <c r="W154" s="225">
        <v>19</v>
      </c>
      <c r="X154" s="225">
        <v>19</v>
      </c>
      <c r="Y154" s="225">
        <v>21</v>
      </c>
      <c r="Z154" s="225">
        <v>22</v>
      </c>
      <c r="AA154" s="225">
        <v>24</v>
      </c>
      <c r="AB154" s="225">
        <v>25</v>
      </c>
      <c r="AC154" s="225">
        <v>27</v>
      </c>
      <c r="AD154" s="225">
        <v>28</v>
      </c>
      <c r="AE154" s="225">
        <v>28</v>
      </c>
      <c r="AF154" s="225">
        <v>28</v>
      </c>
      <c r="AG154" s="225">
        <v>29</v>
      </c>
      <c r="AH154" s="225">
        <v>30</v>
      </c>
      <c r="AI154" s="225">
        <v>31</v>
      </c>
      <c r="AJ154" s="225">
        <v>32</v>
      </c>
      <c r="AK154" s="225">
        <v>33</v>
      </c>
      <c r="AL154" s="225">
        <v>33</v>
      </c>
      <c r="AM154" s="225">
        <v>33</v>
      </c>
      <c r="AN154" s="225">
        <v>34</v>
      </c>
      <c r="AO154" s="225">
        <v>34</v>
      </c>
      <c r="AP154" s="225">
        <v>34</v>
      </c>
      <c r="AQ154" s="225">
        <v>34</v>
      </c>
      <c r="AR154" s="225">
        <v>36</v>
      </c>
      <c r="AS154" s="225">
        <v>38</v>
      </c>
      <c r="AT154" s="225">
        <v>40</v>
      </c>
      <c r="AU154" s="225">
        <v>42</v>
      </c>
      <c r="AV154" s="225">
        <v>44</v>
      </c>
      <c r="AW154" s="225">
        <v>47</v>
      </c>
      <c r="AX154" s="225">
        <v>47</v>
      </c>
    </row>
    <row r="155" spans="1:50" x14ac:dyDescent="0.25">
      <c r="A155" s="224" t="s">
        <v>179</v>
      </c>
      <c r="B155" s="165">
        <v>0</v>
      </c>
      <c r="C155" s="225">
        <v>3</v>
      </c>
      <c r="D155" s="225">
        <v>4</v>
      </c>
      <c r="E155" s="225">
        <v>5</v>
      </c>
      <c r="F155" s="225">
        <v>10</v>
      </c>
      <c r="G155" s="225">
        <v>14</v>
      </c>
      <c r="H155" s="225">
        <v>14</v>
      </c>
      <c r="I155" s="225">
        <v>17</v>
      </c>
      <c r="J155" s="225">
        <v>20</v>
      </c>
      <c r="K155" s="225">
        <v>23</v>
      </c>
      <c r="L155" s="225">
        <v>25</v>
      </c>
      <c r="M155" s="225">
        <v>27</v>
      </c>
      <c r="N155" s="225">
        <v>27</v>
      </c>
      <c r="O155" s="225">
        <v>28</v>
      </c>
      <c r="P155" s="225">
        <v>30</v>
      </c>
      <c r="Q155" s="225">
        <v>31</v>
      </c>
      <c r="R155" s="225">
        <v>33</v>
      </c>
      <c r="S155" s="225">
        <v>33</v>
      </c>
      <c r="T155" s="225">
        <v>35</v>
      </c>
      <c r="U155" s="225">
        <v>36</v>
      </c>
      <c r="V155" s="225">
        <v>36</v>
      </c>
      <c r="W155" s="225">
        <v>41</v>
      </c>
      <c r="X155" s="225">
        <v>43</v>
      </c>
      <c r="Y155" s="225">
        <v>46</v>
      </c>
      <c r="Z155" s="225">
        <v>48</v>
      </c>
      <c r="AA155" s="225">
        <v>50</v>
      </c>
      <c r="AB155" s="225">
        <v>52</v>
      </c>
      <c r="AC155" s="225">
        <v>53</v>
      </c>
      <c r="AD155" s="225">
        <v>54</v>
      </c>
      <c r="AE155" s="225">
        <v>57</v>
      </c>
      <c r="AF155" s="225">
        <v>60</v>
      </c>
      <c r="AG155" s="225">
        <v>61</v>
      </c>
      <c r="AH155" s="225">
        <v>64</v>
      </c>
      <c r="AI155" s="225">
        <v>65</v>
      </c>
      <c r="AJ155" s="225">
        <v>69</v>
      </c>
      <c r="AK155" s="225">
        <v>74</v>
      </c>
      <c r="AL155" s="225">
        <v>74</v>
      </c>
      <c r="AM155" s="225">
        <v>78</v>
      </c>
      <c r="AN155" s="225">
        <v>80</v>
      </c>
      <c r="AO155" s="225">
        <v>81</v>
      </c>
      <c r="AP155" s="225">
        <v>85</v>
      </c>
      <c r="AQ155" s="225">
        <v>87</v>
      </c>
      <c r="AR155" s="225">
        <v>90</v>
      </c>
      <c r="AS155" s="225">
        <v>91</v>
      </c>
      <c r="AT155" s="225">
        <v>93</v>
      </c>
      <c r="AU155" s="225">
        <v>95</v>
      </c>
      <c r="AV155" s="225">
        <v>95</v>
      </c>
      <c r="AW155" s="225">
        <v>98</v>
      </c>
      <c r="AX155" s="225">
        <v>101</v>
      </c>
    </row>
    <row r="156" spans="1:50" x14ac:dyDescent="0.25">
      <c r="A156" s="224" t="s">
        <v>180</v>
      </c>
      <c r="B156" s="172">
        <v>0</v>
      </c>
      <c r="C156" s="225">
        <v>0</v>
      </c>
      <c r="D156" s="225">
        <v>0</v>
      </c>
      <c r="E156" s="225">
        <v>0</v>
      </c>
      <c r="F156" s="225">
        <v>0</v>
      </c>
      <c r="G156" s="225">
        <v>0</v>
      </c>
      <c r="H156" s="225">
        <v>0</v>
      </c>
      <c r="I156" s="225">
        <v>0</v>
      </c>
      <c r="J156" s="225">
        <v>0</v>
      </c>
      <c r="K156" s="225">
        <v>1</v>
      </c>
      <c r="L156" s="225">
        <v>2</v>
      </c>
      <c r="M156" s="225">
        <v>2</v>
      </c>
      <c r="N156" s="225">
        <v>2</v>
      </c>
      <c r="O156" s="225">
        <v>2</v>
      </c>
      <c r="P156" s="225">
        <v>3</v>
      </c>
      <c r="Q156" s="225">
        <v>3</v>
      </c>
      <c r="R156" s="225">
        <v>3</v>
      </c>
      <c r="S156" s="225">
        <v>3</v>
      </c>
      <c r="T156" s="225">
        <v>5</v>
      </c>
      <c r="U156" s="225">
        <v>7</v>
      </c>
      <c r="V156" s="225">
        <v>7</v>
      </c>
      <c r="W156" s="225">
        <v>8</v>
      </c>
      <c r="X156" s="225">
        <v>10</v>
      </c>
      <c r="Y156" s="225">
        <v>10</v>
      </c>
      <c r="Z156" s="225">
        <v>11</v>
      </c>
      <c r="AA156" s="225">
        <v>12</v>
      </c>
      <c r="AB156" s="225">
        <v>12</v>
      </c>
      <c r="AC156" s="225">
        <v>12</v>
      </c>
      <c r="AD156" s="225">
        <v>13</v>
      </c>
      <c r="AE156" s="225">
        <v>13</v>
      </c>
      <c r="AF156" s="225">
        <v>13</v>
      </c>
      <c r="AG156" s="225">
        <v>13</v>
      </c>
      <c r="AH156" s="225">
        <v>13</v>
      </c>
      <c r="AI156" s="225">
        <v>14</v>
      </c>
      <c r="AJ156" s="225">
        <v>14</v>
      </c>
      <c r="AK156" s="225">
        <v>14</v>
      </c>
      <c r="AL156" s="225">
        <v>14</v>
      </c>
      <c r="AM156" s="225">
        <v>14</v>
      </c>
      <c r="AN156" s="225">
        <v>14</v>
      </c>
      <c r="AO156" s="225">
        <v>14</v>
      </c>
      <c r="AP156" s="225">
        <v>14</v>
      </c>
      <c r="AQ156" s="225">
        <v>14</v>
      </c>
      <c r="AR156" s="225">
        <v>14</v>
      </c>
      <c r="AS156" s="225">
        <v>14</v>
      </c>
      <c r="AT156" s="225">
        <v>14</v>
      </c>
      <c r="AU156" s="225">
        <v>14</v>
      </c>
      <c r="AV156" s="225">
        <v>14</v>
      </c>
      <c r="AW156" s="225">
        <v>14</v>
      </c>
      <c r="AX156" s="225">
        <v>14</v>
      </c>
    </row>
    <row r="157" spans="1:50" x14ac:dyDescent="0.25">
      <c r="A157" s="224" t="s">
        <v>181</v>
      </c>
      <c r="B157" s="165">
        <v>0</v>
      </c>
      <c r="C157" s="225">
        <v>0</v>
      </c>
      <c r="D157" s="225">
        <v>0</v>
      </c>
      <c r="E157" s="225">
        <v>0</v>
      </c>
      <c r="F157" s="225">
        <v>0</v>
      </c>
      <c r="G157" s="225">
        <v>0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5">
        <v>0</v>
      </c>
      <c r="N157" s="225">
        <v>0</v>
      </c>
      <c r="O157" s="225">
        <v>0</v>
      </c>
      <c r="P157" s="225">
        <v>0</v>
      </c>
      <c r="Q157" s="225">
        <v>0</v>
      </c>
      <c r="R157" s="225">
        <v>0</v>
      </c>
      <c r="S157" s="225">
        <v>1</v>
      </c>
      <c r="T157" s="225">
        <v>1</v>
      </c>
      <c r="U157" s="225">
        <v>1</v>
      </c>
      <c r="V157" s="225">
        <v>1</v>
      </c>
      <c r="W157" s="225">
        <v>1</v>
      </c>
      <c r="X157" s="225">
        <v>1</v>
      </c>
      <c r="Y157" s="225">
        <v>3</v>
      </c>
      <c r="Z157" s="225">
        <v>3</v>
      </c>
      <c r="AA157" s="225">
        <v>3</v>
      </c>
      <c r="AB157" s="225">
        <v>3</v>
      </c>
      <c r="AC157" s="225">
        <v>3</v>
      </c>
      <c r="AD157" s="225">
        <v>3</v>
      </c>
      <c r="AE157" s="225">
        <v>3</v>
      </c>
      <c r="AF157" s="225">
        <v>3</v>
      </c>
      <c r="AG157" s="225">
        <v>3</v>
      </c>
      <c r="AH157" s="225">
        <v>3</v>
      </c>
      <c r="AI157" s="225">
        <v>3</v>
      </c>
      <c r="AJ157" s="225">
        <v>3</v>
      </c>
      <c r="AK157" s="225">
        <v>3</v>
      </c>
      <c r="AL157" s="225">
        <v>3</v>
      </c>
      <c r="AM157" s="225">
        <v>3</v>
      </c>
      <c r="AN157" s="225">
        <v>3</v>
      </c>
      <c r="AO157" s="225">
        <v>3</v>
      </c>
      <c r="AP157" s="225">
        <v>3</v>
      </c>
      <c r="AQ157" s="225">
        <v>3</v>
      </c>
      <c r="AR157" s="225">
        <v>3</v>
      </c>
      <c r="AS157" s="225">
        <v>3</v>
      </c>
      <c r="AT157" s="225">
        <v>3</v>
      </c>
      <c r="AU157" s="225">
        <v>3</v>
      </c>
      <c r="AV157" s="225">
        <v>3</v>
      </c>
      <c r="AW157" s="225">
        <v>4</v>
      </c>
      <c r="AX157" s="225">
        <v>4</v>
      </c>
    </row>
    <row r="158" spans="1:50" x14ac:dyDescent="0.25">
      <c r="A158" s="224" t="s">
        <v>182</v>
      </c>
      <c r="B158" s="172">
        <v>0</v>
      </c>
      <c r="C158" s="225">
        <v>0</v>
      </c>
      <c r="D158" s="225">
        <v>0</v>
      </c>
      <c r="E158" s="225">
        <v>0</v>
      </c>
      <c r="F158" s="225">
        <v>0</v>
      </c>
      <c r="G158" s="225">
        <v>0</v>
      </c>
      <c r="H158" s="225">
        <v>0</v>
      </c>
      <c r="I158" s="225">
        <v>0</v>
      </c>
      <c r="J158" s="225">
        <v>0</v>
      </c>
      <c r="K158" s="225">
        <v>1</v>
      </c>
      <c r="L158" s="225">
        <v>3</v>
      </c>
      <c r="M158" s="225">
        <v>3</v>
      </c>
      <c r="N158" s="225">
        <v>3</v>
      </c>
      <c r="O158" s="225">
        <v>5</v>
      </c>
      <c r="P158" s="225">
        <v>5</v>
      </c>
      <c r="Q158" s="225">
        <v>5</v>
      </c>
      <c r="R158" s="225">
        <v>6</v>
      </c>
      <c r="S158" s="225">
        <v>7</v>
      </c>
      <c r="T158" s="225">
        <v>7</v>
      </c>
      <c r="U158" s="225">
        <v>9</v>
      </c>
      <c r="V158" s="225">
        <v>9</v>
      </c>
      <c r="W158" s="225">
        <v>9</v>
      </c>
      <c r="X158" s="225">
        <v>10</v>
      </c>
      <c r="Y158" s="225">
        <v>11</v>
      </c>
      <c r="Z158" s="225">
        <v>13</v>
      </c>
      <c r="AA158" s="225">
        <v>14</v>
      </c>
      <c r="AB158" s="225">
        <v>14</v>
      </c>
      <c r="AC158" s="225">
        <v>15</v>
      </c>
      <c r="AD158" s="225">
        <v>15</v>
      </c>
      <c r="AE158" s="225">
        <v>15</v>
      </c>
      <c r="AF158" s="225">
        <v>15</v>
      </c>
      <c r="AG158" s="225">
        <v>15</v>
      </c>
      <c r="AH158" s="225">
        <v>15</v>
      </c>
      <c r="AI158" s="225">
        <v>16</v>
      </c>
      <c r="AJ158" s="225">
        <v>18</v>
      </c>
      <c r="AK158" s="225">
        <v>18</v>
      </c>
      <c r="AL158" s="225">
        <v>18</v>
      </c>
      <c r="AM158" s="225">
        <v>18</v>
      </c>
      <c r="AN158" s="225">
        <v>18</v>
      </c>
      <c r="AO158" s="225">
        <v>18</v>
      </c>
      <c r="AP158" s="225">
        <v>18</v>
      </c>
      <c r="AQ158" s="225">
        <v>18</v>
      </c>
      <c r="AR158" s="225">
        <v>18</v>
      </c>
      <c r="AS158" s="225">
        <v>18</v>
      </c>
      <c r="AT158" s="225">
        <v>18</v>
      </c>
      <c r="AU158" s="225">
        <v>18</v>
      </c>
      <c r="AV158" s="225">
        <v>18</v>
      </c>
      <c r="AW158" s="225">
        <v>19</v>
      </c>
      <c r="AX158" s="225">
        <v>20</v>
      </c>
    </row>
    <row r="159" spans="1:50" x14ac:dyDescent="0.25">
      <c r="A159" s="224" t="s">
        <v>183</v>
      </c>
      <c r="B159" s="172">
        <v>0</v>
      </c>
      <c r="C159" s="225">
        <v>2</v>
      </c>
      <c r="D159" s="225">
        <v>3</v>
      </c>
      <c r="E159" s="225">
        <v>5</v>
      </c>
      <c r="F159" s="225">
        <v>6</v>
      </c>
      <c r="G159" s="225">
        <v>10</v>
      </c>
      <c r="H159" s="225">
        <v>10</v>
      </c>
      <c r="I159" s="225">
        <v>12</v>
      </c>
      <c r="J159" s="225">
        <v>12</v>
      </c>
      <c r="K159" s="225">
        <v>16</v>
      </c>
      <c r="L159" s="225">
        <v>19</v>
      </c>
      <c r="M159" s="225">
        <v>19</v>
      </c>
      <c r="N159" s="225">
        <v>22</v>
      </c>
      <c r="O159" s="225">
        <v>23</v>
      </c>
      <c r="P159" s="225">
        <v>25</v>
      </c>
      <c r="Q159" s="225">
        <v>27</v>
      </c>
      <c r="R159" s="225">
        <v>27</v>
      </c>
      <c r="S159" s="225">
        <v>29</v>
      </c>
      <c r="T159" s="225">
        <v>29</v>
      </c>
      <c r="U159" s="225">
        <v>29</v>
      </c>
      <c r="V159" s="225">
        <v>29</v>
      </c>
      <c r="W159" s="225">
        <v>33</v>
      </c>
      <c r="X159" s="225">
        <v>35</v>
      </c>
      <c r="Y159" s="225">
        <v>36</v>
      </c>
      <c r="Z159" s="225">
        <v>40</v>
      </c>
      <c r="AA159" s="225">
        <v>41</v>
      </c>
      <c r="AB159" s="225">
        <v>42</v>
      </c>
      <c r="AC159" s="225">
        <v>44</v>
      </c>
      <c r="AD159" s="225">
        <v>46</v>
      </c>
      <c r="AE159" s="225">
        <v>47</v>
      </c>
      <c r="AF159" s="225">
        <v>49</v>
      </c>
      <c r="AG159" s="225">
        <v>53</v>
      </c>
      <c r="AH159" s="225">
        <v>58</v>
      </c>
      <c r="AI159" s="225">
        <v>60</v>
      </c>
      <c r="AJ159" s="225">
        <v>64</v>
      </c>
      <c r="AK159" s="225">
        <v>65</v>
      </c>
      <c r="AL159" s="225">
        <v>66</v>
      </c>
      <c r="AM159" s="225">
        <v>68</v>
      </c>
      <c r="AN159" s="225">
        <v>71</v>
      </c>
      <c r="AO159" s="225">
        <v>72</v>
      </c>
      <c r="AP159" s="225">
        <v>77</v>
      </c>
      <c r="AQ159" s="225">
        <v>81</v>
      </c>
      <c r="AR159" s="225">
        <v>85</v>
      </c>
      <c r="AS159" s="225">
        <v>86</v>
      </c>
      <c r="AT159" s="225">
        <v>88</v>
      </c>
      <c r="AU159" s="225">
        <v>91</v>
      </c>
      <c r="AV159" s="225">
        <v>92</v>
      </c>
      <c r="AW159" s="225">
        <v>95</v>
      </c>
      <c r="AX159" s="225">
        <v>98</v>
      </c>
    </row>
    <row r="160" spans="1:50" x14ac:dyDescent="0.25">
      <c r="A160" s="224" t="s">
        <v>184</v>
      </c>
      <c r="B160" s="165">
        <v>0</v>
      </c>
      <c r="C160" s="225">
        <v>11</v>
      </c>
      <c r="D160" s="225">
        <v>15</v>
      </c>
      <c r="E160" s="225">
        <v>18</v>
      </c>
      <c r="F160" s="225">
        <v>37</v>
      </c>
      <c r="G160" s="225">
        <v>51</v>
      </c>
      <c r="H160" s="225">
        <v>56</v>
      </c>
      <c r="I160" s="225">
        <v>65</v>
      </c>
      <c r="J160" s="225">
        <v>77</v>
      </c>
      <c r="K160" s="225">
        <v>92</v>
      </c>
      <c r="L160" s="225">
        <v>104</v>
      </c>
      <c r="M160" s="225">
        <v>120</v>
      </c>
      <c r="N160" s="225">
        <v>126</v>
      </c>
      <c r="O160" s="225">
        <v>133</v>
      </c>
      <c r="P160" s="225">
        <v>137</v>
      </c>
      <c r="Q160" s="225">
        <v>145</v>
      </c>
      <c r="R160" s="225">
        <v>160</v>
      </c>
      <c r="S160" s="225">
        <v>170</v>
      </c>
      <c r="T160" s="225">
        <v>183</v>
      </c>
      <c r="U160" s="225">
        <v>191</v>
      </c>
      <c r="V160" s="225">
        <v>196</v>
      </c>
      <c r="W160" s="225">
        <v>205</v>
      </c>
      <c r="X160" s="225">
        <v>212</v>
      </c>
      <c r="Y160" s="225">
        <v>220</v>
      </c>
      <c r="Z160" s="225">
        <v>232</v>
      </c>
      <c r="AA160" s="225">
        <v>239</v>
      </c>
      <c r="AB160" s="225">
        <v>245</v>
      </c>
      <c r="AC160" s="225">
        <v>267</v>
      </c>
      <c r="AD160" s="225">
        <v>284</v>
      </c>
      <c r="AE160" s="225">
        <v>297</v>
      </c>
      <c r="AF160" s="225">
        <v>317</v>
      </c>
      <c r="AG160" s="225">
        <v>341</v>
      </c>
      <c r="AH160" s="225">
        <v>357</v>
      </c>
      <c r="AI160" s="225">
        <v>365</v>
      </c>
      <c r="AJ160" s="225">
        <v>378</v>
      </c>
      <c r="AK160" s="225">
        <v>396</v>
      </c>
      <c r="AL160" s="225">
        <v>416</v>
      </c>
      <c r="AM160" s="225">
        <v>439</v>
      </c>
      <c r="AN160" s="225">
        <v>449</v>
      </c>
      <c r="AO160" s="225">
        <v>467</v>
      </c>
      <c r="AP160" s="225">
        <v>480</v>
      </c>
      <c r="AQ160" s="225">
        <v>498</v>
      </c>
      <c r="AR160" s="225">
        <v>523</v>
      </c>
      <c r="AS160" s="225">
        <v>548</v>
      </c>
      <c r="AT160" s="225">
        <v>573</v>
      </c>
      <c r="AU160" s="225">
        <v>579</v>
      </c>
      <c r="AV160" s="225">
        <v>596</v>
      </c>
      <c r="AW160" s="225">
        <v>621</v>
      </c>
      <c r="AX160" s="225">
        <v>638</v>
      </c>
    </row>
    <row r="161" spans="1:50" x14ac:dyDescent="0.25">
      <c r="A161" s="224" t="s">
        <v>185</v>
      </c>
      <c r="B161" s="172">
        <v>0</v>
      </c>
      <c r="C161" s="225">
        <v>1</v>
      </c>
      <c r="D161" s="225">
        <v>2</v>
      </c>
      <c r="E161" s="225">
        <v>3</v>
      </c>
      <c r="F161" s="225">
        <v>3</v>
      </c>
      <c r="G161" s="225">
        <v>4</v>
      </c>
      <c r="H161" s="225">
        <v>5</v>
      </c>
      <c r="I161" s="225">
        <v>5</v>
      </c>
      <c r="J161" s="225">
        <v>7</v>
      </c>
      <c r="K161" s="225">
        <v>7</v>
      </c>
      <c r="L161" s="225">
        <v>9</v>
      </c>
      <c r="M161" s="225">
        <v>9</v>
      </c>
      <c r="N161" s="225">
        <v>9</v>
      </c>
      <c r="O161" s="225">
        <v>10</v>
      </c>
      <c r="P161" s="225">
        <v>10</v>
      </c>
      <c r="Q161" s="225">
        <v>12</v>
      </c>
      <c r="R161" s="225">
        <v>13</v>
      </c>
      <c r="S161" s="225">
        <v>13</v>
      </c>
      <c r="T161" s="225">
        <v>13</v>
      </c>
      <c r="U161" s="225">
        <v>13</v>
      </c>
      <c r="V161" s="225">
        <v>14</v>
      </c>
      <c r="W161" s="225">
        <v>14</v>
      </c>
      <c r="X161" s="225">
        <v>14</v>
      </c>
      <c r="Y161" s="225">
        <v>15</v>
      </c>
      <c r="Z161" s="225">
        <v>15</v>
      </c>
      <c r="AA161" s="225">
        <v>15</v>
      </c>
      <c r="AB161" s="225">
        <v>17</v>
      </c>
      <c r="AC161" s="225">
        <v>17</v>
      </c>
      <c r="AD161" s="225">
        <v>19</v>
      </c>
      <c r="AE161" s="225">
        <v>20</v>
      </c>
      <c r="AF161" s="225">
        <v>20</v>
      </c>
      <c r="AG161" s="225">
        <v>21</v>
      </c>
      <c r="AH161" s="225">
        <v>22</v>
      </c>
      <c r="AI161" s="225">
        <v>22</v>
      </c>
      <c r="AJ161" s="225">
        <v>27</v>
      </c>
      <c r="AK161" s="225">
        <v>28</v>
      </c>
      <c r="AL161" s="225">
        <v>29</v>
      </c>
      <c r="AM161" s="225">
        <v>29</v>
      </c>
      <c r="AN161" s="225">
        <v>29</v>
      </c>
      <c r="AO161" s="225">
        <v>31</v>
      </c>
      <c r="AP161" s="225">
        <v>36</v>
      </c>
      <c r="AQ161" s="225">
        <v>41</v>
      </c>
      <c r="AR161" s="225">
        <v>50</v>
      </c>
      <c r="AS161" s="225">
        <v>53</v>
      </c>
      <c r="AT161" s="225">
        <v>55</v>
      </c>
      <c r="AU161" s="225">
        <v>57</v>
      </c>
      <c r="AV161" s="225">
        <v>57</v>
      </c>
      <c r="AW161" s="225">
        <v>60</v>
      </c>
      <c r="AX161" s="225">
        <v>60</v>
      </c>
    </row>
    <row r="162" spans="1:50" x14ac:dyDescent="0.25">
      <c r="A162" s="224" t="s">
        <v>186</v>
      </c>
      <c r="B162" s="165">
        <v>0</v>
      </c>
      <c r="C162" s="225">
        <v>6</v>
      </c>
      <c r="D162" s="225">
        <v>11</v>
      </c>
      <c r="E162" s="225">
        <v>13</v>
      </c>
      <c r="F162" s="225">
        <v>22</v>
      </c>
      <c r="G162" s="225">
        <v>28</v>
      </c>
      <c r="H162" s="225">
        <v>34</v>
      </c>
      <c r="I162" s="225">
        <v>37</v>
      </c>
      <c r="J162" s="225">
        <v>43</v>
      </c>
      <c r="K162" s="225">
        <v>52</v>
      </c>
      <c r="L162" s="225">
        <v>55</v>
      </c>
      <c r="M162" s="225">
        <v>58</v>
      </c>
      <c r="N162" s="225">
        <v>61</v>
      </c>
      <c r="O162" s="225">
        <v>66</v>
      </c>
      <c r="P162" s="225">
        <v>69</v>
      </c>
      <c r="Q162" s="225">
        <v>71</v>
      </c>
      <c r="R162" s="225">
        <v>83</v>
      </c>
      <c r="S162" s="225">
        <v>86</v>
      </c>
      <c r="T162" s="225">
        <v>90</v>
      </c>
      <c r="U162" s="225">
        <v>97</v>
      </c>
      <c r="V162" s="225">
        <v>103</v>
      </c>
      <c r="W162" s="225">
        <v>108</v>
      </c>
      <c r="X162" s="225">
        <v>113</v>
      </c>
      <c r="Y162" s="225">
        <v>118</v>
      </c>
      <c r="Z162" s="225">
        <v>125</v>
      </c>
      <c r="AA162" s="225">
        <v>132</v>
      </c>
      <c r="AB162" s="225">
        <v>138</v>
      </c>
      <c r="AC162" s="225">
        <v>143</v>
      </c>
      <c r="AD162" s="225">
        <v>149</v>
      </c>
      <c r="AE162" s="225">
        <v>156</v>
      </c>
      <c r="AF162" s="225">
        <v>163</v>
      </c>
      <c r="AG162" s="225">
        <v>174</v>
      </c>
      <c r="AH162" s="225">
        <v>181</v>
      </c>
      <c r="AI162" s="225">
        <v>182</v>
      </c>
      <c r="AJ162" s="225">
        <v>192</v>
      </c>
      <c r="AK162" s="225">
        <v>199</v>
      </c>
      <c r="AL162" s="225">
        <v>204</v>
      </c>
      <c r="AM162" s="225">
        <v>209</v>
      </c>
      <c r="AN162" s="225">
        <v>214</v>
      </c>
      <c r="AO162" s="225">
        <v>222</v>
      </c>
      <c r="AP162" s="225">
        <v>225</v>
      </c>
      <c r="AQ162" s="225">
        <v>231</v>
      </c>
      <c r="AR162" s="225">
        <v>237</v>
      </c>
      <c r="AS162" s="225">
        <v>245</v>
      </c>
      <c r="AT162" s="225">
        <v>248</v>
      </c>
      <c r="AU162" s="225">
        <v>248</v>
      </c>
      <c r="AV162" s="225">
        <v>252</v>
      </c>
      <c r="AW162" s="225">
        <v>261</v>
      </c>
      <c r="AX162" s="225">
        <v>265</v>
      </c>
    </row>
    <row r="163" spans="1:50" x14ac:dyDescent="0.25">
      <c r="A163" s="224" t="s">
        <v>187</v>
      </c>
      <c r="B163" s="172">
        <v>0</v>
      </c>
      <c r="C163" s="225">
        <v>1</v>
      </c>
      <c r="D163" s="225">
        <v>1</v>
      </c>
      <c r="E163" s="225">
        <v>1</v>
      </c>
      <c r="F163" s="225">
        <v>1</v>
      </c>
      <c r="G163" s="225">
        <v>1</v>
      </c>
      <c r="H163" s="225">
        <v>1</v>
      </c>
      <c r="I163" s="225">
        <v>1</v>
      </c>
      <c r="J163" s="225">
        <v>1</v>
      </c>
      <c r="K163" s="225">
        <v>1</v>
      </c>
      <c r="L163" s="225">
        <v>1</v>
      </c>
      <c r="M163" s="225">
        <v>1</v>
      </c>
      <c r="N163" s="225">
        <v>1</v>
      </c>
      <c r="O163" s="225">
        <v>1</v>
      </c>
      <c r="P163" s="225">
        <v>1</v>
      </c>
      <c r="Q163" s="225">
        <v>3</v>
      </c>
      <c r="R163" s="225">
        <v>3</v>
      </c>
      <c r="S163" s="225">
        <v>5</v>
      </c>
      <c r="T163" s="225">
        <v>5</v>
      </c>
      <c r="U163" s="225">
        <v>6</v>
      </c>
      <c r="V163" s="225">
        <v>6</v>
      </c>
      <c r="W163" s="225">
        <v>6</v>
      </c>
      <c r="X163" s="225">
        <v>6</v>
      </c>
      <c r="Y163" s="225">
        <v>7</v>
      </c>
      <c r="Z163" s="225">
        <v>9</v>
      </c>
      <c r="AA163" s="225">
        <v>10</v>
      </c>
      <c r="AB163" s="225">
        <v>10</v>
      </c>
      <c r="AC163" s="225">
        <v>11</v>
      </c>
      <c r="AD163" s="225">
        <v>11</v>
      </c>
      <c r="AE163" s="225">
        <v>11</v>
      </c>
      <c r="AF163" s="225">
        <v>13</v>
      </c>
      <c r="AG163" s="225">
        <v>14</v>
      </c>
      <c r="AH163" s="225">
        <v>14</v>
      </c>
      <c r="AI163" s="225">
        <v>14</v>
      </c>
      <c r="AJ163" s="225">
        <v>14</v>
      </c>
      <c r="AK163" s="225">
        <v>15</v>
      </c>
      <c r="AL163" s="225">
        <v>15</v>
      </c>
      <c r="AM163" s="225">
        <v>15</v>
      </c>
      <c r="AN163" s="225">
        <v>15</v>
      </c>
      <c r="AO163" s="225">
        <v>15</v>
      </c>
      <c r="AP163" s="225">
        <v>15</v>
      </c>
      <c r="AQ163" s="225">
        <v>15</v>
      </c>
      <c r="AR163" s="225">
        <v>15</v>
      </c>
      <c r="AS163" s="225">
        <v>15</v>
      </c>
      <c r="AT163" s="225">
        <v>15</v>
      </c>
      <c r="AU163" s="225">
        <v>15</v>
      </c>
      <c r="AV163" s="225">
        <v>15</v>
      </c>
      <c r="AW163" s="225">
        <v>15</v>
      </c>
      <c r="AX163" s="225">
        <v>16</v>
      </c>
    </row>
    <row r="164" spans="1:50" x14ac:dyDescent="0.25">
      <c r="A164" s="224" t="s">
        <v>188</v>
      </c>
      <c r="B164" s="165">
        <v>0</v>
      </c>
      <c r="C164" s="225">
        <v>0</v>
      </c>
      <c r="D164" s="225">
        <v>1</v>
      </c>
      <c r="E164" s="225">
        <v>1</v>
      </c>
      <c r="F164" s="225">
        <v>1</v>
      </c>
      <c r="G164" s="225">
        <v>1</v>
      </c>
      <c r="H164" s="225">
        <v>1</v>
      </c>
      <c r="I164" s="225">
        <v>1</v>
      </c>
      <c r="J164" s="225">
        <v>1</v>
      </c>
      <c r="K164" s="225">
        <v>2</v>
      </c>
      <c r="L164" s="225">
        <v>2</v>
      </c>
      <c r="M164" s="225">
        <v>2</v>
      </c>
      <c r="N164" s="225">
        <v>3</v>
      </c>
      <c r="O164" s="225">
        <v>3</v>
      </c>
      <c r="P164" s="225">
        <v>3</v>
      </c>
      <c r="Q164" s="225">
        <v>3</v>
      </c>
      <c r="R164" s="225">
        <v>5</v>
      </c>
      <c r="S164" s="225">
        <v>5</v>
      </c>
      <c r="T164" s="225">
        <v>6</v>
      </c>
      <c r="U164" s="225">
        <v>6</v>
      </c>
      <c r="V164" s="225">
        <v>7</v>
      </c>
      <c r="W164" s="225">
        <v>7</v>
      </c>
      <c r="X164" s="225">
        <v>7</v>
      </c>
      <c r="Y164" s="225">
        <v>7</v>
      </c>
      <c r="Z164" s="225">
        <v>8</v>
      </c>
      <c r="AA164" s="225">
        <v>9</v>
      </c>
      <c r="AB164" s="225">
        <v>9</v>
      </c>
      <c r="AC164" s="225">
        <v>10</v>
      </c>
      <c r="AD164" s="225">
        <v>10</v>
      </c>
      <c r="AE164" s="225">
        <v>10</v>
      </c>
      <c r="AF164" s="225">
        <v>10</v>
      </c>
      <c r="AG164" s="225">
        <v>10</v>
      </c>
      <c r="AH164" s="225">
        <v>10</v>
      </c>
      <c r="AI164" s="225">
        <v>10</v>
      </c>
      <c r="AJ164" s="225">
        <v>10</v>
      </c>
      <c r="AK164" s="225">
        <v>10</v>
      </c>
      <c r="AL164" s="225">
        <v>10</v>
      </c>
      <c r="AM164" s="225">
        <v>10</v>
      </c>
      <c r="AN164" s="225">
        <v>10</v>
      </c>
      <c r="AO164" s="225">
        <v>10</v>
      </c>
      <c r="AP164" s="225">
        <v>10</v>
      </c>
      <c r="AQ164" s="225">
        <v>10</v>
      </c>
      <c r="AR164" s="225">
        <v>10</v>
      </c>
      <c r="AS164" s="225">
        <v>10</v>
      </c>
      <c r="AT164" s="225">
        <v>10</v>
      </c>
      <c r="AU164" s="225">
        <v>10</v>
      </c>
      <c r="AV164" s="225">
        <v>10</v>
      </c>
      <c r="AW164" s="225">
        <v>10</v>
      </c>
      <c r="AX164" s="225">
        <v>10</v>
      </c>
    </row>
    <row r="165" spans="1:50" x14ac:dyDescent="0.25">
      <c r="A165" s="224" t="s">
        <v>189</v>
      </c>
      <c r="B165" s="172">
        <v>0</v>
      </c>
      <c r="C165" s="225">
        <v>2</v>
      </c>
      <c r="D165" s="225">
        <v>3</v>
      </c>
      <c r="E165" s="225">
        <v>6</v>
      </c>
      <c r="F165" s="225">
        <v>8</v>
      </c>
      <c r="G165" s="225">
        <v>11</v>
      </c>
      <c r="H165" s="225">
        <v>11</v>
      </c>
      <c r="I165" s="225">
        <v>12</v>
      </c>
      <c r="J165" s="225">
        <v>15</v>
      </c>
      <c r="K165" s="225">
        <v>16</v>
      </c>
      <c r="L165" s="225">
        <v>19</v>
      </c>
      <c r="M165" s="225">
        <v>19</v>
      </c>
      <c r="N165" s="225">
        <v>22</v>
      </c>
      <c r="O165" s="225">
        <v>23</v>
      </c>
      <c r="P165" s="225">
        <v>24</v>
      </c>
      <c r="Q165" s="225">
        <v>25</v>
      </c>
      <c r="R165" s="225">
        <v>27</v>
      </c>
      <c r="S165" s="225">
        <v>29</v>
      </c>
      <c r="T165" s="225">
        <v>29</v>
      </c>
      <c r="U165" s="225">
        <v>29</v>
      </c>
      <c r="V165" s="225">
        <v>29</v>
      </c>
      <c r="W165" s="225">
        <v>29</v>
      </c>
      <c r="X165" s="225">
        <v>29</v>
      </c>
      <c r="Y165" s="225">
        <v>29</v>
      </c>
      <c r="Z165" s="225">
        <v>30</v>
      </c>
      <c r="AA165" s="225">
        <v>31</v>
      </c>
      <c r="AB165" s="225">
        <v>32</v>
      </c>
      <c r="AC165" s="225">
        <v>33</v>
      </c>
      <c r="AD165" s="225">
        <v>35</v>
      </c>
      <c r="AE165" s="225">
        <v>38</v>
      </c>
      <c r="AF165" s="225">
        <v>40</v>
      </c>
      <c r="AG165" s="225">
        <v>40</v>
      </c>
      <c r="AH165" s="225">
        <v>42</v>
      </c>
      <c r="AI165" s="225">
        <v>43</v>
      </c>
      <c r="AJ165" s="225">
        <v>43</v>
      </c>
      <c r="AK165" s="225">
        <v>44</v>
      </c>
      <c r="AL165" s="225">
        <v>46</v>
      </c>
      <c r="AM165" s="225">
        <v>47</v>
      </c>
      <c r="AN165" s="225">
        <v>48</v>
      </c>
      <c r="AO165" s="225">
        <v>51</v>
      </c>
      <c r="AP165" s="225">
        <v>54</v>
      </c>
      <c r="AQ165" s="225">
        <v>55</v>
      </c>
      <c r="AR165" s="225">
        <v>56</v>
      </c>
      <c r="AS165" s="225">
        <v>60</v>
      </c>
      <c r="AT165" s="225">
        <v>61</v>
      </c>
      <c r="AU165" s="225">
        <v>61</v>
      </c>
      <c r="AV165" s="225">
        <v>62</v>
      </c>
      <c r="AW165" s="225">
        <v>64</v>
      </c>
      <c r="AX165" s="225">
        <v>67</v>
      </c>
    </row>
    <row r="166" spans="1:50" x14ac:dyDescent="0.25">
      <c r="A166" s="224" t="s">
        <v>190</v>
      </c>
      <c r="B166" s="165">
        <v>0</v>
      </c>
      <c r="C166" s="225">
        <v>0</v>
      </c>
      <c r="D166" s="225">
        <v>0</v>
      </c>
      <c r="E166" s="225">
        <v>0</v>
      </c>
      <c r="F166" s="225">
        <v>0</v>
      </c>
      <c r="G166" s="225">
        <v>0</v>
      </c>
      <c r="H166" s="225">
        <v>0</v>
      </c>
      <c r="I166" s="225">
        <v>0</v>
      </c>
      <c r="J166" s="225">
        <v>0</v>
      </c>
      <c r="K166" s="225">
        <v>0</v>
      </c>
      <c r="L166" s="225">
        <v>0</v>
      </c>
      <c r="M166" s="225">
        <v>0</v>
      </c>
      <c r="N166" s="225">
        <v>0</v>
      </c>
      <c r="O166" s="225">
        <v>0</v>
      </c>
      <c r="P166" s="225">
        <v>0</v>
      </c>
      <c r="Q166" s="225">
        <v>0</v>
      </c>
      <c r="R166" s="225">
        <v>0</v>
      </c>
      <c r="S166" s="225">
        <v>0</v>
      </c>
      <c r="T166" s="225">
        <v>0</v>
      </c>
      <c r="U166" s="225">
        <v>1</v>
      </c>
      <c r="V166" s="225">
        <v>1</v>
      </c>
      <c r="W166" s="225">
        <v>1</v>
      </c>
      <c r="X166" s="225">
        <v>1</v>
      </c>
      <c r="Y166" s="225">
        <v>1</v>
      </c>
      <c r="Z166" s="225">
        <v>1</v>
      </c>
      <c r="AA166" s="225">
        <v>1</v>
      </c>
      <c r="AB166" s="225">
        <v>1</v>
      </c>
      <c r="AC166" s="225">
        <v>1</v>
      </c>
      <c r="AD166" s="225">
        <v>1</v>
      </c>
      <c r="AE166" s="225">
        <v>1</v>
      </c>
      <c r="AF166" s="225">
        <v>1</v>
      </c>
      <c r="AG166" s="225">
        <v>1</v>
      </c>
      <c r="AH166" s="225">
        <v>1</v>
      </c>
      <c r="AI166" s="225">
        <v>1</v>
      </c>
      <c r="AJ166" s="225">
        <v>1</v>
      </c>
      <c r="AK166" s="225">
        <v>2</v>
      </c>
      <c r="AL166" s="225">
        <v>2</v>
      </c>
      <c r="AM166" s="225">
        <v>2</v>
      </c>
      <c r="AN166" s="225">
        <v>3</v>
      </c>
      <c r="AO166" s="225">
        <v>3</v>
      </c>
      <c r="AP166" s="225">
        <v>3</v>
      </c>
      <c r="AQ166" s="225">
        <v>3</v>
      </c>
      <c r="AR166" s="225">
        <v>3</v>
      </c>
      <c r="AS166" s="225">
        <v>3</v>
      </c>
      <c r="AT166" s="225">
        <v>3</v>
      </c>
      <c r="AU166" s="225">
        <v>3</v>
      </c>
      <c r="AV166" s="225">
        <v>4</v>
      </c>
      <c r="AW166" s="225">
        <v>4</v>
      </c>
      <c r="AX166" s="225">
        <v>4</v>
      </c>
    </row>
    <row r="167" spans="1:50" x14ac:dyDescent="0.25">
      <c r="A167" s="226" t="s">
        <v>166</v>
      </c>
      <c r="B167" s="172">
        <v>0</v>
      </c>
      <c r="C167" s="227">
        <v>39</v>
      </c>
      <c r="D167" s="227">
        <v>68</v>
      </c>
      <c r="E167" s="227">
        <v>121</v>
      </c>
      <c r="F167" s="227">
        <v>184</v>
      </c>
      <c r="G167" s="227">
        <v>235</v>
      </c>
      <c r="H167" s="227">
        <v>266</v>
      </c>
      <c r="I167" s="227">
        <v>296</v>
      </c>
      <c r="J167" s="227">
        <v>361</v>
      </c>
      <c r="K167" s="227">
        <v>403</v>
      </c>
      <c r="L167" s="227">
        <v>434</v>
      </c>
      <c r="M167" s="227">
        <v>455</v>
      </c>
      <c r="N167" s="227">
        <v>500</v>
      </c>
      <c r="O167" s="227">
        <v>533</v>
      </c>
      <c r="P167" s="227">
        <v>584</v>
      </c>
      <c r="Q167" s="227">
        <v>614</v>
      </c>
      <c r="R167" s="227">
        <v>653</v>
      </c>
      <c r="S167" s="227">
        <v>692</v>
      </c>
      <c r="T167" s="227">
        <v>743</v>
      </c>
      <c r="U167" s="227">
        <v>808</v>
      </c>
      <c r="V167" s="227">
        <v>841</v>
      </c>
      <c r="W167" s="227">
        <v>873</v>
      </c>
      <c r="X167" s="227">
        <v>925</v>
      </c>
      <c r="Y167" s="227">
        <v>973</v>
      </c>
      <c r="Z167" s="227">
        <v>1048</v>
      </c>
      <c r="AA167" s="227">
        <v>1084</v>
      </c>
      <c r="AB167" s="227">
        <v>1128</v>
      </c>
      <c r="AC167" s="227">
        <v>1180</v>
      </c>
      <c r="AD167" s="227">
        <v>1243</v>
      </c>
      <c r="AE167" s="227">
        <v>1283</v>
      </c>
      <c r="AF167" s="227">
        <v>1340</v>
      </c>
      <c r="AG167" s="227">
        <v>1390</v>
      </c>
      <c r="AH167" s="227">
        <v>1437</v>
      </c>
      <c r="AI167" s="227">
        <v>1484</v>
      </c>
      <c r="AJ167" s="227">
        <v>1508</v>
      </c>
      <c r="AK167" s="227">
        <v>1548</v>
      </c>
      <c r="AL167" s="227">
        <v>1602</v>
      </c>
      <c r="AM167" s="227">
        <v>1660</v>
      </c>
      <c r="AN167" s="227">
        <v>1703</v>
      </c>
      <c r="AO167" s="227">
        <v>1742</v>
      </c>
      <c r="AP167" s="227">
        <v>1824</v>
      </c>
      <c r="AQ167" s="227">
        <v>1878</v>
      </c>
      <c r="AR167" s="227">
        <v>1942</v>
      </c>
      <c r="AS167" s="227">
        <v>1977</v>
      </c>
      <c r="AT167" s="227">
        <v>2024</v>
      </c>
      <c r="AU167" s="227">
        <v>2063</v>
      </c>
      <c r="AV167" s="227">
        <v>2100</v>
      </c>
      <c r="AW167" s="227">
        <v>2160</v>
      </c>
      <c r="AX167" s="227">
        <v>2178</v>
      </c>
    </row>
    <row r="168" spans="1:50" x14ac:dyDescent="0.25">
      <c r="A168" s="226" t="s">
        <v>36</v>
      </c>
      <c r="B168" s="165">
        <v>0</v>
      </c>
      <c r="C168" s="227">
        <v>1</v>
      </c>
      <c r="D168" s="227">
        <v>1</v>
      </c>
      <c r="E168" s="227">
        <v>8</v>
      </c>
      <c r="F168" s="227">
        <v>8</v>
      </c>
      <c r="G168" s="227">
        <v>9</v>
      </c>
      <c r="H168" s="227">
        <v>12</v>
      </c>
      <c r="I168" s="227">
        <v>17</v>
      </c>
      <c r="J168" s="227">
        <v>20</v>
      </c>
      <c r="K168" s="227">
        <v>21</v>
      </c>
      <c r="L168" s="227">
        <v>24</v>
      </c>
      <c r="M168" s="227">
        <v>30</v>
      </c>
      <c r="N168" s="227">
        <v>30</v>
      </c>
      <c r="O168" s="227">
        <v>31</v>
      </c>
      <c r="P168" s="227">
        <v>38</v>
      </c>
      <c r="Q168" s="227">
        <v>39</v>
      </c>
      <c r="R168" s="227">
        <v>41</v>
      </c>
      <c r="S168" s="227">
        <v>53</v>
      </c>
      <c r="T168" s="227">
        <v>60</v>
      </c>
      <c r="U168" s="227">
        <v>71</v>
      </c>
      <c r="V168" s="227">
        <v>74</v>
      </c>
      <c r="W168" s="227">
        <v>78</v>
      </c>
      <c r="X168" s="227">
        <v>78</v>
      </c>
      <c r="Y168" s="227">
        <v>82</v>
      </c>
      <c r="Z168" s="227">
        <v>85</v>
      </c>
      <c r="AA168" s="227">
        <v>85</v>
      </c>
      <c r="AB168" s="227">
        <v>85</v>
      </c>
      <c r="AC168" s="227">
        <v>85</v>
      </c>
      <c r="AD168" s="227">
        <v>85</v>
      </c>
      <c r="AE168" s="227">
        <v>85</v>
      </c>
      <c r="AF168" s="227">
        <v>85</v>
      </c>
      <c r="AG168" s="227">
        <v>85</v>
      </c>
      <c r="AH168" s="227">
        <v>85</v>
      </c>
      <c r="AI168" s="227">
        <v>85</v>
      </c>
      <c r="AJ168" s="227">
        <v>85</v>
      </c>
      <c r="AK168" s="227">
        <v>85</v>
      </c>
      <c r="AL168" s="227">
        <v>85</v>
      </c>
      <c r="AM168" s="227">
        <v>85</v>
      </c>
      <c r="AN168" s="227">
        <v>85</v>
      </c>
      <c r="AO168" s="227">
        <v>85</v>
      </c>
      <c r="AP168" s="227">
        <v>85</v>
      </c>
      <c r="AQ168" s="227">
        <v>85</v>
      </c>
      <c r="AR168" s="227">
        <v>85</v>
      </c>
      <c r="AS168" s="227">
        <v>85</v>
      </c>
      <c r="AT168" s="227">
        <v>85</v>
      </c>
      <c r="AU168" s="227">
        <v>85</v>
      </c>
      <c r="AV168" s="227">
        <v>85</v>
      </c>
      <c r="AW168" s="227">
        <v>85</v>
      </c>
      <c r="AX168" s="227">
        <v>85</v>
      </c>
    </row>
    <row r="169" spans="1:50" x14ac:dyDescent="0.25">
      <c r="A169" s="226" t="s">
        <v>289</v>
      </c>
      <c r="B169" s="172">
        <v>0</v>
      </c>
      <c r="C169" s="227">
        <v>0</v>
      </c>
      <c r="D169" s="227">
        <v>1</v>
      </c>
      <c r="E169" s="227">
        <v>1</v>
      </c>
      <c r="F169" s="227">
        <v>2</v>
      </c>
      <c r="G169" s="227">
        <v>3</v>
      </c>
      <c r="H169" s="227">
        <v>5</v>
      </c>
      <c r="I169" s="227">
        <v>7</v>
      </c>
      <c r="J169" s="227">
        <v>8</v>
      </c>
      <c r="K169" s="227">
        <v>9</v>
      </c>
      <c r="L169" s="227">
        <v>14</v>
      </c>
      <c r="M169" s="227">
        <v>14</v>
      </c>
      <c r="N169" s="227">
        <v>17</v>
      </c>
      <c r="O169" s="227">
        <v>22</v>
      </c>
      <c r="P169" s="227">
        <v>25</v>
      </c>
      <c r="Q169" s="227">
        <v>30</v>
      </c>
      <c r="R169" s="227">
        <v>31</v>
      </c>
      <c r="S169" s="227">
        <v>34</v>
      </c>
      <c r="T169" s="227">
        <v>38</v>
      </c>
      <c r="U169" s="227">
        <v>41</v>
      </c>
      <c r="V169" s="227">
        <v>43</v>
      </c>
      <c r="W169" s="227">
        <v>47</v>
      </c>
      <c r="X169" s="227">
        <v>49</v>
      </c>
      <c r="Y169" s="227">
        <v>50</v>
      </c>
      <c r="Z169" s="227">
        <v>52</v>
      </c>
      <c r="AA169" s="227">
        <v>54</v>
      </c>
      <c r="AB169" s="227">
        <v>55</v>
      </c>
      <c r="AC169" s="227">
        <v>61</v>
      </c>
      <c r="AD169" s="227">
        <v>62</v>
      </c>
      <c r="AE169" s="227">
        <v>64</v>
      </c>
      <c r="AF169" s="227">
        <v>69</v>
      </c>
      <c r="AG169" s="227">
        <v>73</v>
      </c>
      <c r="AH169" s="227">
        <v>75</v>
      </c>
      <c r="AI169" s="227">
        <v>75</v>
      </c>
      <c r="AJ169" s="227">
        <v>76</v>
      </c>
      <c r="AK169" s="227">
        <v>79</v>
      </c>
      <c r="AL169" s="227">
        <v>81</v>
      </c>
      <c r="AM169" s="227">
        <v>97</v>
      </c>
      <c r="AN169" s="227">
        <v>99</v>
      </c>
      <c r="AO169" s="227">
        <v>106</v>
      </c>
      <c r="AP169" s="227">
        <v>109</v>
      </c>
      <c r="AQ169" s="227">
        <v>117</v>
      </c>
      <c r="AR169" s="227">
        <v>119</v>
      </c>
      <c r="AS169" s="227">
        <v>122</v>
      </c>
      <c r="AT169" s="227">
        <v>124</v>
      </c>
      <c r="AU169" s="227">
        <v>124</v>
      </c>
      <c r="AV169" s="227">
        <v>129</v>
      </c>
      <c r="AW169" s="227">
        <v>129</v>
      </c>
      <c r="AX169" s="227">
        <v>137</v>
      </c>
    </row>
    <row r="170" spans="1:50" x14ac:dyDescent="0.25">
      <c r="A170" s="226" t="s">
        <v>287</v>
      </c>
      <c r="B170" s="165">
        <v>0</v>
      </c>
      <c r="C170" s="227">
        <v>5</v>
      </c>
      <c r="D170" s="227">
        <v>10</v>
      </c>
      <c r="E170" s="227">
        <v>13</v>
      </c>
      <c r="F170" s="227">
        <v>18</v>
      </c>
      <c r="G170" s="227">
        <v>22</v>
      </c>
      <c r="H170" s="227">
        <v>26</v>
      </c>
      <c r="I170" s="227">
        <v>26</v>
      </c>
      <c r="J170" s="227">
        <v>28</v>
      </c>
      <c r="K170" s="227">
        <v>29</v>
      </c>
      <c r="L170" s="227">
        <v>29</v>
      </c>
      <c r="M170" s="227">
        <v>31</v>
      </c>
      <c r="N170" s="227">
        <v>35</v>
      </c>
      <c r="O170" s="227">
        <v>39</v>
      </c>
      <c r="P170" s="227">
        <v>41</v>
      </c>
      <c r="Q170" s="227">
        <v>44</v>
      </c>
      <c r="R170" s="227">
        <v>46</v>
      </c>
      <c r="S170" s="227">
        <v>53</v>
      </c>
      <c r="T170" s="227">
        <v>57</v>
      </c>
      <c r="U170" s="227">
        <v>58</v>
      </c>
      <c r="V170" s="227">
        <v>59</v>
      </c>
      <c r="W170" s="227">
        <v>64</v>
      </c>
      <c r="X170" s="227">
        <v>69</v>
      </c>
      <c r="Y170" s="227">
        <v>69</v>
      </c>
      <c r="Z170" s="227">
        <v>73</v>
      </c>
      <c r="AA170" s="227">
        <v>74</v>
      </c>
      <c r="AB170" s="227">
        <v>75</v>
      </c>
      <c r="AC170" s="227">
        <v>81</v>
      </c>
      <c r="AD170" s="227">
        <v>86</v>
      </c>
      <c r="AE170" s="227">
        <v>92</v>
      </c>
      <c r="AF170" s="227">
        <v>98</v>
      </c>
      <c r="AG170" s="227">
        <v>108</v>
      </c>
      <c r="AH170" s="227">
        <v>110</v>
      </c>
      <c r="AI170" s="227">
        <v>111</v>
      </c>
      <c r="AJ170" s="227">
        <v>116</v>
      </c>
      <c r="AK170" s="227">
        <v>117</v>
      </c>
      <c r="AL170" s="227">
        <v>122</v>
      </c>
      <c r="AM170" s="227">
        <v>124</v>
      </c>
      <c r="AN170" s="227">
        <v>127</v>
      </c>
      <c r="AO170" s="227">
        <v>132</v>
      </c>
      <c r="AP170" s="227">
        <v>135</v>
      </c>
      <c r="AQ170" s="227">
        <v>141</v>
      </c>
      <c r="AR170" s="227">
        <v>145</v>
      </c>
      <c r="AS170" s="227">
        <v>149</v>
      </c>
      <c r="AT170" s="227">
        <v>153</v>
      </c>
      <c r="AU170" s="227">
        <v>153</v>
      </c>
      <c r="AV170" s="227">
        <v>160</v>
      </c>
      <c r="AW170" s="227">
        <v>170</v>
      </c>
      <c r="AX170" s="227">
        <v>176</v>
      </c>
    </row>
    <row r="171" spans="1:50" x14ac:dyDescent="0.25">
      <c r="A171" s="226" t="s">
        <v>288</v>
      </c>
      <c r="B171" s="172">
        <v>0</v>
      </c>
      <c r="C171" s="227">
        <v>0</v>
      </c>
      <c r="D171" s="227">
        <v>0</v>
      </c>
      <c r="E171" s="227">
        <v>0</v>
      </c>
      <c r="F171" s="227">
        <v>0</v>
      </c>
      <c r="G171" s="227">
        <v>0</v>
      </c>
      <c r="H171" s="227">
        <v>0</v>
      </c>
      <c r="I171" s="227">
        <v>1</v>
      </c>
      <c r="J171" s="227">
        <v>2</v>
      </c>
      <c r="K171" s="227">
        <v>3</v>
      </c>
      <c r="L171" s="227">
        <v>5</v>
      </c>
      <c r="M171" s="227">
        <v>5</v>
      </c>
      <c r="N171" s="227">
        <v>7</v>
      </c>
      <c r="O171" s="227">
        <v>9</v>
      </c>
      <c r="P171" s="227">
        <v>11</v>
      </c>
      <c r="Q171" s="227">
        <v>11</v>
      </c>
      <c r="R171" s="227">
        <v>11</v>
      </c>
      <c r="S171" s="227">
        <v>16</v>
      </c>
      <c r="T171" s="227">
        <v>18</v>
      </c>
      <c r="U171" s="227">
        <v>18</v>
      </c>
      <c r="V171" s="227">
        <v>19</v>
      </c>
      <c r="W171" s="227">
        <v>19</v>
      </c>
      <c r="X171" s="227">
        <v>20</v>
      </c>
      <c r="Y171" s="227">
        <v>27</v>
      </c>
      <c r="Z171" s="227">
        <v>30</v>
      </c>
      <c r="AA171" s="227">
        <v>37</v>
      </c>
      <c r="AB171" s="227">
        <v>41</v>
      </c>
      <c r="AC171" s="227">
        <v>46</v>
      </c>
      <c r="AD171" s="227">
        <v>53</v>
      </c>
      <c r="AE171" s="227">
        <v>60</v>
      </c>
      <c r="AF171" s="227">
        <v>64</v>
      </c>
      <c r="AG171" s="227">
        <v>79</v>
      </c>
      <c r="AH171" s="227">
        <v>95</v>
      </c>
      <c r="AI171" s="227">
        <v>98</v>
      </c>
      <c r="AJ171" s="227">
        <v>107</v>
      </c>
      <c r="AK171" s="227">
        <v>120</v>
      </c>
      <c r="AL171" s="227">
        <v>120</v>
      </c>
      <c r="AM171" s="227">
        <v>121</v>
      </c>
      <c r="AN171" s="227">
        <v>122</v>
      </c>
      <c r="AO171" s="227">
        <v>129</v>
      </c>
      <c r="AP171" s="227">
        <v>130</v>
      </c>
      <c r="AQ171" s="227">
        <v>133</v>
      </c>
      <c r="AR171" s="227">
        <v>137</v>
      </c>
      <c r="AS171" s="227">
        <v>139</v>
      </c>
      <c r="AT171" s="227">
        <v>142</v>
      </c>
      <c r="AU171" s="227">
        <v>154</v>
      </c>
      <c r="AV171" s="227">
        <v>155</v>
      </c>
      <c r="AW171" s="227">
        <v>156</v>
      </c>
      <c r="AX171" s="227">
        <v>156</v>
      </c>
    </row>
    <row r="172" spans="1:50" x14ac:dyDescent="0.25">
      <c r="A172" s="226" t="s">
        <v>236</v>
      </c>
      <c r="B172" s="165">
        <v>0</v>
      </c>
      <c r="C172" s="227">
        <v>0</v>
      </c>
      <c r="D172" s="227">
        <v>0</v>
      </c>
      <c r="E172" s="227">
        <v>0</v>
      </c>
      <c r="F172" s="227">
        <v>0</v>
      </c>
      <c r="G172" s="227">
        <v>0</v>
      </c>
      <c r="H172" s="227">
        <v>0</v>
      </c>
      <c r="I172" s="227">
        <v>0</v>
      </c>
      <c r="J172" s="227">
        <v>0</v>
      </c>
      <c r="K172" s="227">
        <v>0</v>
      </c>
      <c r="L172" s="227">
        <v>0</v>
      </c>
      <c r="M172" s="227">
        <v>0</v>
      </c>
      <c r="N172" s="227">
        <v>0</v>
      </c>
      <c r="O172" s="227">
        <v>0</v>
      </c>
      <c r="P172" s="227">
        <v>0</v>
      </c>
      <c r="Q172" s="227">
        <v>0</v>
      </c>
      <c r="R172" s="227">
        <v>0</v>
      </c>
      <c r="S172" s="227">
        <v>0</v>
      </c>
      <c r="T172" s="227">
        <v>0</v>
      </c>
      <c r="U172" s="227">
        <v>0</v>
      </c>
      <c r="V172" s="227">
        <v>0</v>
      </c>
      <c r="W172" s="227">
        <v>0</v>
      </c>
      <c r="X172" s="227">
        <v>0</v>
      </c>
      <c r="Y172" s="227">
        <v>0</v>
      </c>
      <c r="Z172" s="227">
        <v>4</v>
      </c>
      <c r="AA172" s="227">
        <v>4</v>
      </c>
      <c r="AB172" s="227">
        <v>7</v>
      </c>
      <c r="AC172" s="227">
        <v>20</v>
      </c>
      <c r="AD172" s="227">
        <v>23</v>
      </c>
      <c r="AE172" s="227">
        <v>30</v>
      </c>
      <c r="AF172" s="227">
        <v>44</v>
      </c>
      <c r="AG172" s="227">
        <v>50</v>
      </c>
      <c r="AH172" s="227">
        <v>59</v>
      </c>
      <c r="AI172" s="227">
        <v>64</v>
      </c>
      <c r="AJ172" s="227">
        <v>80</v>
      </c>
      <c r="AK172" s="227">
        <v>82</v>
      </c>
      <c r="AL172" s="227">
        <v>96</v>
      </c>
      <c r="AM172" s="227">
        <v>106</v>
      </c>
      <c r="AN172" s="227">
        <v>108</v>
      </c>
      <c r="AO172" s="227">
        <v>116</v>
      </c>
      <c r="AP172" s="227">
        <v>123</v>
      </c>
      <c r="AQ172" s="227">
        <v>127</v>
      </c>
      <c r="AR172" s="227">
        <v>140</v>
      </c>
      <c r="AS172" s="227">
        <v>149</v>
      </c>
      <c r="AT172" s="227">
        <v>152</v>
      </c>
      <c r="AU172" s="227">
        <v>172</v>
      </c>
      <c r="AV172" s="227">
        <v>190</v>
      </c>
      <c r="AW172" s="227">
        <v>197</v>
      </c>
      <c r="AX172" s="227">
        <v>199</v>
      </c>
    </row>
    <row r="173" spans="1:50" x14ac:dyDescent="0.25">
      <c r="A173" s="226" t="s">
        <v>165</v>
      </c>
      <c r="B173" s="172">
        <v>0</v>
      </c>
      <c r="C173" s="227">
        <v>22</v>
      </c>
      <c r="D173" s="227">
        <v>52</v>
      </c>
      <c r="E173" s="227">
        <v>77</v>
      </c>
      <c r="F173" s="227">
        <v>108</v>
      </c>
      <c r="G173" s="227">
        <v>137</v>
      </c>
      <c r="H173" s="227">
        <v>165</v>
      </c>
      <c r="I173" s="227">
        <v>199</v>
      </c>
      <c r="J173" s="227">
        <v>248</v>
      </c>
      <c r="K173" s="227">
        <v>278</v>
      </c>
      <c r="L173" s="227">
        <v>317</v>
      </c>
      <c r="M173" s="227">
        <v>343</v>
      </c>
      <c r="N173" s="227">
        <v>375</v>
      </c>
      <c r="O173" s="227">
        <v>407</v>
      </c>
      <c r="P173" s="227">
        <v>451</v>
      </c>
      <c r="Q173" s="227">
        <v>483</v>
      </c>
      <c r="R173" s="227">
        <v>544</v>
      </c>
      <c r="S173" s="227">
        <v>605</v>
      </c>
      <c r="T173" s="227">
        <v>644</v>
      </c>
      <c r="U173" s="227">
        <v>686</v>
      </c>
      <c r="V173" s="227">
        <v>702</v>
      </c>
      <c r="W173" s="227">
        <v>736</v>
      </c>
      <c r="X173" s="227">
        <v>774</v>
      </c>
      <c r="Y173" s="227">
        <v>813</v>
      </c>
      <c r="Z173" s="227">
        <v>878</v>
      </c>
      <c r="AA173" s="227">
        <v>903</v>
      </c>
      <c r="AB173" s="227">
        <v>945</v>
      </c>
      <c r="AC173" s="227">
        <v>985</v>
      </c>
      <c r="AD173" s="227">
        <v>1037</v>
      </c>
      <c r="AE173" s="227">
        <v>1072</v>
      </c>
      <c r="AF173" s="227">
        <v>1115</v>
      </c>
      <c r="AG173" s="227">
        <v>1174</v>
      </c>
      <c r="AH173" s="227">
        <v>1235</v>
      </c>
      <c r="AI173" s="227">
        <v>1277</v>
      </c>
      <c r="AJ173" s="227">
        <v>1304</v>
      </c>
      <c r="AK173" s="227">
        <v>1337</v>
      </c>
      <c r="AL173" s="227">
        <v>1365</v>
      </c>
      <c r="AM173" s="227">
        <v>1414</v>
      </c>
      <c r="AN173" s="227">
        <v>1433</v>
      </c>
      <c r="AO173" s="227">
        <v>1457</v>
      </c>
      <c r="AP173" s="227">
        <v>1523</v>
      </c>
      <c r="AQ173" s="227">
        <v>1569</v>
      </c>
      <c r="AR173" s="227">
        <v>1638</v>
      </c>
      <c r="AS173" s="227">
        <v>1680</v>
      </c>
      <c r="AT173" s="227">
        <v>1725</v>
      </c>
      <c r="AU173" s="227">
        <v>1757</v>
      </c>
      <c r="AV173" s="227">
        <v>1804</v>
      </c>
      <c r="AW173" s="227">
        <v>1887</v>
      </c>
      <c r="AX173" s="227">
        <v>1929</v>
      </c>
    </row>
    <row r="174" spans="1:50" x14ac:dyDescent="0.25">
      <c r="A174" s="226" t="s">
        <v>164</v>
      </c>
      <c r="B174" s="165">
        <v>0</v>
      </c>
      <c r="C174" s="227">
        <v>43</v>
      </c>
      <c r="D174" s="227">
        <v>65</v>
      </c>
      <c r="E174" s="227">
        <v>82</v>
      </c>
      <c r="F174" s="227">
        <v>137</v>
      </c>
      <c r="G174" s="227">
        <v>186</v>
      </c>
      <c r="H174" s="227">
        <v>207</v>
      </c>
      <c r="I174" s="227">
        <v>237</v>
      </c>
      <c r="J174" s="227">
        <v>282</v>
      </c>
      <c r="K174" s="227">
        <v>344</v>
      </c>
      <c r="L174" s="227">
        <v>388</v>
      </c>
      <c r="M174" s="227">
        <v>418</v>
      </c>
      <c r="N174" s="227">
        <v>441</v>
      </c>
      <c r="O174" s="227">
        <v>472</v>
      </c>
      <c r="P174" s="227">
        <v>502</v>
      </c>
      <c r="Q174" s="227">
        <v>536</v>
      </c>
      <c r="R174" s="227">
        <v>589</v>
      </c>
      <c r="S174" s="227">
        <v>626</v>
      </c>
      <c r="T174" s="227">
        <v>661</v>
      </c>
      <c r="U174" s="227">
        <v>694</v>
      </c>
      <c r="V174" s="227">
        <v>716</v>
      </c>
      <c r="W174" s="227">
        <v>751</v>
      </c>
      <c r="X174" s="227">
        <v>779</v>
      </c>
      <c r="Y174" s="227">
        <v>817</v>
      </c>
      <c r="Z174" s="227">
        <v>874</v>
      </c>
      <c r="AA174" s="227">
        <v>908</v>
      </c>
      <c r="AB174" s="227">
        <v>939</v>
      </c>
      <c r="AC174" s="227">
        <v>999</v>
      </c>
      <c r="AD174" s="227">
        <v>1053</v>
      </c>
      <c r="AE174" s="227">
        <v>1098</v>
      </c>
      <c r="AF174" s="227">
        <v>1153</v>
      </c>
      <c r="AG174" s="227">
        <v>1210</v>
      </c>
      <c r="AH174" s="227">
        <v>1270</v>
      </c>
      <c r="AI174" s="227">
        <v>1300</v>
      </c>
      <c r="AJ174" s="227">
        <v>1362</v>
      </c>
      <c r="AK174" s="227">
        <v>1417</v>
      </c>
      <c r="AL174" s="227">
        <v>1456</v>
      </c>
      <c r="AM174" s="227">
        <v>1504</v>
      </c>
      <c r="AN174" s="227">
        <v>1540</v>
      </c>
      <c r="AO174" s="227">
        <v>1581</v>
      </c>
      <c r="AP174" s="227">
        <v>1635</v>
      </c>
      <c r="AQ174" s="227">
        <v>1685</v>
      </c>
      <c r="AR174" s="227">
        <v>1754</v>
      </c>
      <c r="AS174" s="227">
        <v>1815</v>
      </c>
      <c r="AT174" s="227">
        <v>1874</v>
      </c>
      <c r="AU174" s="227">
        <v>1896</v>
      </c>
      <c r="AV174" s="227">
        <v>1928</v>
      </c>
      <c r="AW174" s="227">
        <v>1995</v>
      </c>
      <c r="AX174" s="227">
        <v>2039</v>
      </c>
    </row>
    <row r="175" spans="1:50" x14ac:dyDescent="0.25">
      <c r="A175" s="226" t="s">
        <v>64</v>
      </c>
      <c r="B175" s="172">
        <v>0</v>
      </c>
      <c r="C175" s="227">
        <v>110</v>
      </c>
      <c r="D175" s="227">
        <v>197</v>
      </c>
      <c r="E175" s="227">
        <v>302</v>
      </c>
      <c r="F175" s="227">
        <v>457</v>
      </c>
      <c r="G175" s="227">
        <v>592</v>
      </c>
      <c r="H175" s="227">
        <v>681</v>
      </c>
      <c r="I175" s="227">
        <v>783</v>
      </c>
      <c r="J175" s="227">
        <v>949</v>
      </c>
      <c r="K175" s="227">
        <v>1087</v>
      </c>
      <c r="L175" s="227">
        <v>1211</v>
      </c>
      <c r="M175" s="227">
        <v>1296</v>
      </c>
      <c r="N175" s="227">
        <v>1405</v>
      </c>
      <c r="O175" s="227">
        <v>1513</v>
      </c>
      <c r="P175" s="227">
        <v>1652</v>
      </c>
      <c r="Q175" s="227">
        <v>1757</v>
      </c>
      <c r="R175" s="227">
        <v>1915</v>
      </c>
      <c r="S175" s="227">
        <v>2079</v>
      </c>
      <c r="T175" s="227">
        <v>2221</v>
      </c>
      <c r="U175" s="227">
        <v>2376</v>
      </c>
      <c r="V175" s="227">
        <v>2454</v>
      </c>
      <c r="W175" s="227">
        <v>2568</v>
      </c>
      <c r="X175" s="227">
        <v>2694</v>
      </c>
      <c r="Y175" s="227">
        <v>2831</v>
      </c>
      <c r="Z175" s="227">
        <v>3044</v>
      </c>
      <c r="AA175" s="227">
        <v>3149</v>
      </c>
      <c r="AB175" s="227">
        <v>3275</v>
      </c>
      <c r="AC175" s="227">
        <v>3457</v>
      </c>
      <c r="AD175" s="227">
        <v>3642</v>
      </c>
      <c r="AE175" s="227">
        <v>3784</v>
      </c>
      <c r="AF175" s="227">
        <v>3968</v>
      </c>
      <c r="AG175" s="227">
        <v>4169</v>
      </c>
      <c r="AH175" s="227">
        <v>4366</v>
      </c>
      <c r="AI175" s="227">
        <v>4494</v>
      </c>
      <c r="AJ175" s="227">
        <v>4638</v>
      </c>
      <c r="AK175" s="227">
        <v>4785</v>
      </c>
      <c r="AL175" s="227">
        <v>4927</v>
      </c>
      <c r="AM175" s="227">
        <v>5111</v>
      </c>
      <c r="AN175" s="227">
        <v>5217</v>
      </c>
      <c r="AO175" s="227">
        <v>5348</v>
      </c>
      <c r="AP175" s="227">
        <v>5564</v>
      </c>
      <c r="AQ175" s="227">
        <v>5735</v>
      </c>
      <c r="AR175" s="227">
        <v>5960</v>
      </c>
      <c r="AS175" s="227">
        <v>6116</v>
      </c>
      <c r="AT175" s="227">
        <v>6279</v>
      </c>
      <c r="AU175" s="227">
        <v>6404</v>
      </c>
      <c r="AV175" s="227">
        <v>6551</v>
      </c>
      <c r="AW175" s="227">
        <v>6779</v>
      </c>
      <c r="AX175" s="227">
        <v>6899</v>
      </c>
    </row>
    <row r="176" spans="1:50" x14ac:dyDescent="0.25">
      <c r="A176" s="228" t="s">
        <v>15</v>
      </c>
      <c r="B176" s="165">
        <v>0</v>
      </c>
      <c r="C176" s="229">
        <v>3</v>
      </c>
      <c r="D176" s="229">
        <v>4</v>
      </c>
      <c r="E176" s="229">
        <v>5</v>
      </c>
      <c r="F176" s="229">
        <v>6</v>
      </c>
      <c r="G176" s="229">
        <v>7</v>
      </c>
      <c r="H176" s="229">
        <v>8</v>
      </c>
      <c r="I176" s="229">
        <v>10</v>
      </c>
      <c r="J176" s="229">
        <v>12</v>
      </c>
      <c r="K176" s="229">
        <v>15</v>
      </c>
      <c r="L176" s="229">
        <v>15</v>
      </c>
      <c r="M176" s="229">
        <v>16</v>
      </c>
      <c r="N176" s="229">
        <v>16</v>
      </c>
      <c r="O176" s="229">
        <v>18</v>
      </c>
      <c r="P176" s="229">
        <v>18</v>
      </c>
      <c r="Q176" s="229">
        <v>19</v>
      </c>
      <c r="R176" s="229">
        <v>22</v>
      </c>
      <c r="S176" s="229">
        <v>26</v>
      </c>
      <c r="T176" s="229">
        <v>27</v>
      </c>
      <c r="U176" s="229">
        <v>27</v>
      </c>
      <c r="V176" s="229">
        <v>27</v>
      </c>
      <c r="W176" s="229">
        <v>28</v>
      </c>
      <c r="X176" s="229">
        <v>28</v>
      </c>
      <c r="Y176" s="229">
        <v>29</v>
      </c>
      <c r="Z176" s="229">
        <v>32</v>
      </c>
      <c r="AA176" s="229">
        <v>33</v>
      </c>
      <c r="AB176" s="229">
        <v>33</v>
      </c>
      <c r="AC176" s="229">
        <v>33</v>
      </c>
      <c r="AD176" s="229">
        <v>37</v>
      </c>
      <c r="AE176" s="229">
        <v>38</v>
      </c>
      <c r="AF176" s="229">
        <v>40</v>
      </c>
      <c r="AG176" s="229">
        <v>40</v>
      </c>
      <c r="AH176" s="229">
        <v>40</v>
      </c>
      <c r="AI176" s="229">
        <v>41</v>
      </c>
      <c r="AJ176" s="229">
        <v>42</v>
      </c>
      <c r="AK176" s="229">
        <v>42</v>
      </c>
      <c r="AL176" s="229">
        <v>44</v>
      </c>
      <c r="AM176" s="229">
        <v>44</v>
      </c>
      <c r="AN176" s="229">
        <v>44</v>
      </c>
      <c r="AO176" s="229">
        <v>44</v>
      </c>
      <c r="AP176" s="229">
        <v>45</v>
      </c>
      <c r="AQ176" s="229">
        <v>45</v>
      </c>
      <c r="AR176" s="229">
        <v>45</v>
      </c>
      <c r="AS176" s="229">
        <v>45</v>
      </c>
      <c r="AT176" s="229">
        <v>47</v>
      </c>
      <c r="AU176" s="229">
        <v>47</v>
      </c>
      <c r="AV176" s="229">
        <v>47</v>
      </c>
      <c r="AW176" s="229">
        <v>48</v>
      </c>
      <c r="AX176" s="229">
        <v>49</v>
      </c>
    </row>
    <row r="177" spans="1:50" x14ac:dyDescent="0.25">
      <c r="A177" s="228" t="s">
        <v>16</v>
      </c>
      <c r="B177" s="172">
        <v>0</v>
      </c>
      <c r="C177" s="229">
        <v>0</v>
      </c>
      <c r="D177" s="229">
        <v>1</v>
      </c>
      <c r="E177" s="229">
        <v>1</v>
      </c>
      <c r="F177" s="229">
        <v>1</v>
      </c>
      <c r="G177" s="229">
        <v>1</v>
      </c>
      <c r="H177" s="229">
        <v>2</v>
      </c>
      <c r="I177" s="229">
        <v>3</v>
      </c>
      <c r="J177" s="229">
        <v>4</v>
      </c>
      <c r="K177" s="229">
        <v>4</v>
      </c>
      <c r="L177" s="229">
        <v>4</v>
      </c>
      <c r="M177" s="229">
        <v>4</v>
      </c>
      <c r="N177" s="229">
        <v>4</v>
      </c>
      <c r="O177" s="229">
        <v>4</v>
      </c>
      <c r="P177" s="229">
        <v>4</v>
      </c>
      <c r="Q177" s="229">
        <v>4</v>
      </c>
      <c r="R177" s="229">
        <v>4</v>
      </c>
      <c r="S177" s="229">
        <v>4</v>
      </c>
      <c r="T177" s="229">
        <v>4</v>
      </c>
      <c r="U177" s="229">
        <v>4</v>
      </c>
      <c r="V177" s="229">
        <v>4</v>
      </c>
      <c r="W177" s="229">
        <v>4</v>
      </c>
      <c r="X177" s="229">
        <v>4</v>
      </c>
      <c r="Y177" s="229">
        <v>4</v>
      </c>
      <c r="Z177" s="229">
        <v>4</v>
      </c>
      <c r="AA177" s="229">
        <v>4</v>
      </c>
      <c r="AB177" s="229">
        <v>4</v>
      </c>
      <c r="AC177" s="229">
        <v>4</v>
      </c>
      <c r="AD177" s="229">
        <v>4</v>
      </c>
      <c r="AE177" s="229">
        <v>4</v>
      </c>
      <c r="AF177" s="229">
        <v>4</v>
      </c>
      <c r="AG177" s="229">
        <v>4</v>
      </c>
      <c r="AH177" s="229">
        <v>4</v>
      </c>
      <c r="AI177" s="229">
        <v>5</v>
      </c>
      <c r="AJ177" s="229">
        <v>5</v>
      </c>
      <c r="AK177" s="229">
        <v>5</v>
      </c>
      <c r="AL177" s="229">
        <v>6</v>
      </c>
      <c r="AM177" s="229">
        <v>7</v>
      </c>
      <c r="AN177" s="229">
        <v>7</v>
      </c>
      <c r="AO177" s="229">
        <v>7</v>
      </c>
      <c r="AP177" s="229">
        <v>8</v>
      </c>
      <c r="AQ177" s="229">
        <v>8</v>
      </c>
      <c r="AR177" s="229">
        <v>8</v>
      </c>
      <c r="AS177" s="229">
        <v>8</v>
      </c>
      <c r="AT177" s="229">
        <v>9</v>
      </c>
      <c r="AU177" s="229">
        <v>9</v>
      </c>
      <c r="AV177" s="229">
        <v>9</v>
      </c>
      <c r="AW177" s="229">
        <v>10</v>
      </c>
      <c r="AX177" s="229">
        <v>10</v>
      </c>
    </row>
    <row r="178" spans="1:50" x14ac:dyDescent="0.25">
      <c r="A178" s="228" t="s">
        <v>17</v>
      </c>
      <c r="B178" s="165">
        <v>0</v>
      </c>
      <c r="C178" s="229">
        <v>13</v>
      </c>
      <c r="D178" s="229">
        <v>23</v>
      </c>
      <c r="E178" s="229">
        <v>35</v>
      </c>
      <c r="F178" s="229">
        <v>57</v>
      </c>
      <c r="G178" s="229">
        <v>70</v>
      </c>
      <c r="H178" s="229">
        <v>84</v>
      </c>
      <c r="I178" s="229">
        <v>94</v>
      </c>
      <c r="J178" s="229">
        <v>102</v>
      </c>
      <c r="K178" s="229">
        <v>116</v>
      </c>
      <c r="L178" s="229">
        <v>126</v>
      </c>
      <c r="M178" s="229">
        <v>132</v>
      </c>
      <c r="N178" s="229">
        <v>141</v>
      </c>
      <c r="O178" s="229">
        <v>149</v>
      </c>
      <c r="P178" s="229">
        <v>165</v>
      </c>
      <c r="Q178" s="229">
        <v>176</v>
      </c>
      <c r="R178" s="229">
        <v>191</v>
      </c>
      <c r="S178" s="229">
        <v>209</v>
      </c>
      <c r="T178" s="229">
        <v>223</v>
      </c>
      <c r="U178" s="229">
        <v>241</v>
      </c>
      <c r="V178" s="229">
        <v>248</v>
      </c>
      <c r="W178" s="229">
        <v>262</v>
      </c>
      <c r="X178" s="229">
        <v>272</v>
      </c>
      <c r="Y178" s="229">
        <v>291</v>
      </c>
      <c r="Z178" s="229">
        <v>315</v>
      </c>
      <c r="AA178" s="229">
        <v>330</v>
      </c>
      <c r="AB178" s="229">
        <v>341</v>
      </c>
      <c r="AC178" s="229">
        <v>356</v>
      </c>
      <c r="AD178" s="229">
        <v>374</v>
      </c>
      <c r="AE178" s="229">
        <v>383</v>
      </c>
      <c r="AF178" s="229">
        <v>403</v>
      </c>
      <c r="AG178" s="229">
        <v>420</v>
      </c>
      <c r="AH178" s="229">
        <v>438</v>
      </c>
      <c r="AI178" s="229">
        <v>453</v>
      </c>
      <c r="AJ178" s="229">
        <v>465</v>
      </c>
      <c r="AK178" s="229">
        <v>479</v>
      </c>
      <c r="AL178" s="229">
        <v>497</v>
      </c>
      <c r="AM178" s="229">
        <v>515</v>
      </c>
      <c r="AN178" s="229">
        <v>527</v>
      </c>
      <c r="AO178" s="229">
        <v>535</v>
      </c>
      <c r="AP178" s="229">
        <v>565</v>
      </c>
      <c r="AQ178" s="229">
        <v>581</v>
      </c>
      <c r="AR178" s="229">
        <v>591</v>
      </c>
      <c r="AS178" s="229">
        <v>609</v>
      </c>
      <c r="AT178" s="229">
        <v>622</v>
      </c>
      <c r="AU178" s="229">
        <v>636</v>
      </c>
      <c r="AV178" s="229">
        <v>646</v>
      </c>
      <c r="AW178" s="229">
        <v>658</v>
      </c>
      <c r="AX178" s="229">
        <v>665</v>
      </c>
    </row>
    <row r="179" spans="1:50" x14ac:dyDescent="0.25">
      <c r="A179" s="228" t="s">
        <v>18</v>
      </c>
      <c r="B179" s="172">
        <v>0</v>
      </c>
      <c r="C179" s="229">
        <v>10</v>
      </c>
      <c r="D179" s="229">
        <v>17</v>
      </c>
      <c r="E179" s="229">
        <v>26</v>
      </c>
      <c r="F179" s="229">
        <v>32</v>
      </c>
      <c r="G179" s="229">
        <v>45</v>
      </c>
      <c r="H179" s="229">
        <v>49</v>
      </c>
      <c r="I179" s="229">
        <v>62</v>
      </c>
      <c r="J179" s="229">
        <v>80</v>
      </c>
      <c r="K179" s="229">
        <v>92</v>
      </c>
      <c r="L179" s="229">
        <v>107</v>
      </c>
      <c r="M179" s="229">
        <v>115</v>
      </c>
      <c r="N179" s="229">
        <v>129</v>
      </c>
      <c r="O179" s="229">
        <v>136</v>
      </c>
      <c r="P179" s="229">
        <v>144</v>
      </c>
      <c r="Q179" s="229">
        <v>160</v>
      </c>
      <c r="R179" s="229">
        <v>174</v>
      </c>
      <c r="S179" s="229">
        <v>191</v>
      </c>
      <c r="T179" s="229">
        <v>205</v>
      </c>
      <c r="U179" s="229">
        <v>221</v>
      </c>
      <c r="V179" s="229">
        <v>225</v>
      </c>
      <c r="W179" s="229">
        <v>237</v>
      </c>
      <c r="X179" s="229">
        <v>248</v>
      </c>
      <c r="Y179" s="229">
        <v>258</v>
      </c>
      <c r="Z179" s="229">
        <v>280</v>
      </c>
      <c r="AA179" s="229">
        <v>286</v>
      </c>
      <c r="AB179" s="229">
        <v>298</v>
      </c>
      <c r="AC179" s="229">
        <v>319</v>
      </c>
      <c r="AD179" s="229">
        <v>334</v>
      </c>
      <c r="AE179" s="229">
        <v>349</v>
      </c>
      <c r="AF179" s="229">
        <v>370</v>
      </c>
      <c r="AG179" s="229">
        <v>377</v>
      </c>
      <c r="AH179" s="229">
        <v>396</v>
      </c>
      <c r="AI179" s="229">
        <v>403</v>
      </c>
      <c r="AJ179" s="229">
        <v>416</v>
      </c>
      <c r="AK179" s="229">
        <v>427</v>
      </c>
      <c r="AL179" s="229">
        <v>438</v>
      </c>
      <c r="AM179" s="229">
        <v>448</v>
      </c>
      <c r="AN179" s="229">
        <v>462</v>
      </c>
      <c r="AO179" s="229">
        <v>467</v>
      </c>
      <c r="AP179" s="229">
        <v>481</v>
      </c>
      <c r="AQ179" s="229">
        <v>492</v>
      </c>
      <c r="AR179" s="229">
        <v>507</v>
      </c>
      <c r="AS179" s="229">
        <v>525</v>
      </c>
      <c r="AT179" s="229">
        <v>540</v>
      </c>
      <c r="AU179" s="229">
        <v>548</v>
      </c>
      <c r="AV179" s="229">
        <v>558</v>
      </c>
      <c r="AW179" s="229">
        <v>593</v>
      </c>
      <c r="AX179" s="229">
        <v>607</v>
      </c>
    </row>
    <row r="180" spans="1:50" x14ac:dyDescent="0.25">
      <c r="A180" s="228" t="s">
        <v>19</v>
      </c>
      <c r="B180" s="165">
        <v>0</v>
      </c>
      <c r="C180" s="229">
        <v>2</v>
      </c>
      <c r="D180" s="229">
        <v>3</v>
      </c>
      <c r="E180" s="229">
        <v>7</v>
      </c>
      <c r="F180" s="229">
        <v>16</v>
      </c>
      <c r="G180" s="229">
        <v>23</v>
      </c>
      <c r="H180" s="229">
        <v>31</v>
      </c>
      <c r="I180" s="229">
        <v>35</v>
      </c>
      <c r="J180" s="229">
        <v>42</v>
      </c>
      <c r="K180" s="229">
        <v>47</v>
      </c>
      <c r="L180" s="229">
        <v>53</v>
      </c>
      <c r="M180" s="229">
        <v>55</v>
      </c>
      <c r="N180" s="229">
        <v>58</v>
      </c>
      <c r="O180" s="229">
        <v>62</v>
      </c>
      <c r="P180" s="229">
        <v>66</v>
      </c>
      <c r="Q180" s="229">
        <v>73</v>
      </c>
      <c r="R180" s="229">
        <v>79</v>
      </c>
      <c r="S180" s="229">
        <v>90</v>
      </c>
      <c r="T180" s="229">
        <v>97</v>
      </c>
      <c r="U180" s="229">
        <v>100</v>
      </c>
      <c r="V180" s="229">
        <v>101</v>
      </c>
      <c r="W180" s="229">
        <v>103</v>
      </c>
      <c r="X180" s="229">
        <v>110</v>
      </c>
      <c r="Y180" s="229">
        <v>115</v>
      </c>
      <c r="Z180" s="229">
        <v>128</v>
      </c>
      <c r="AA180" s="229">
        <v>129</v>
      </c>
      <c r="AB180" s="229">
        <v>134</v>
      </c>
      <c r="AC180" s="229">
        <v>141</v>
      </c>
      <c r="AD180" s="229">
        <v>145</v>
      </c>
      <c r="AE180" s="229">
        <v>152</v>
      </c>
      <c r="AF180" s="229">
        <v>157</v>
      </c>
      <c r="AG180" s="229">
        <v>168</v>
      </c>
      <c r="AH180" s="229">
        <v>179</v>
      </c>
      <c r="AI180" s="229">
        <v>183</v>
      </c>
      <c r="AJ180" s="229">
        <v>190</v>
      </c>
      <c r="AK180" s="229">
        <v>193</v>
      </c>
      <c r="AL180" s="229">
        <v>195</v>
      </c>
      <c r="AM180" s="229">
        <v>199</v>
      </c>
      <c r="AN180" s="229">
        <v>202</v>
      </c>
      <c r="AO180" s="229">
        <v>209</v>
      </c>
      <c r="AP180" s="229">
        <v>221</v>
      </c>
      <c r="AQ180" s="229">
        <v>225</v>
      </c>
      <c r="AR180" s="229">
        <v>233</v>
      </c>
      <c r="AS180" s="229">
        <v>238</v>
      </c>
      <c r="AT180" s="229">
        <v>241</v>
      </c>
      <c r="AU180" s="229">
        <v>249</v>
      </c>
      <c r="AV180" s="229">
        <v>251</v>
      </c>
      <c r="AW180" s="229">
        <v>257</v>
      </c>
      <c r="AX180" s="229">
        <v>259</v>
      </c>
    </row>
    <row r="181" spans="1:50" x14ac:dyDescent="0.25">
      <c r="A181" s="228" t="s">
        <v>20</v>
      </c>
      <c r="B181" s="172">
        <v>0</v>
      </c>
      <c r="C181" s="229">
        <v>1</v>
      </c>
      <c r="D181" s="229">
        <v>3</v>
      </c>
      <c r="E181" s="229">
        <v>7</v>
      </c>
      <c r="F181" s="229">
        <v>9</v>
      </c>
      <c r="G181" s="229">
        <v>11</v>
      </c>
      <c r="H181" s="229">
        <v>13</v>
      </c>
      <c r="I181" s="229">
        <v>14</v>
      </c>
      <c r="J181" s="229">
        <v>14</v>
      </c>
      <c r="K181" s="229">
        <v>15</v>
      </c>
      <c r="L181" s="229">
        <v>20</v>
      </c>
      <c r="M181" s="229">
        <v>23</v>
      </c>
      <c r="N181" s="229">
        <v>24</v>
      </c>
      <c r="O181" s="229">
        <v>26</v>
      </c>
      <c r="P181" s="229">
        <v>27</v>
      </c>
      <c r="Q181" s="229">
        <v>29</v>
      </c>
      <c r="R181" s="229">
        <v>31</v>
      </c>
      <c r="S181" s="229">
        <v>34</v>
      </c>
      <c r="T181" s="229">
        <v>35</v>
      </c>
      <c r="U181" s="229">
        <v>39</v>
      </c>
      <c r="V181" s="229">
        <v>41</v>
      </c>
      <c r="W181" s="229">
        <v>43</v>
      </c>
      <c r="X181" s="229">
        <v>45</v>
      </c>
      <c r="Y181" s="229">
        <v>49</v>
      </c>
      <c r="Z181" s="229">
        <v>56</v>
      </c>
      <c r="AA181" s="229">
        <v>57</v>
      </c>
      <c r="AB181" s="229">
        <v>60</v>
      </c>
      <c r="AC181" s="229">
        <v>63</v>
      </c>
      <c r="AD181" s="229">
        <v>66</v>
      </c>
      <c r="AE181" s="229">
        <v>75</v>
      </c>
      <c r="AF181" s="229">
        <v>76</v>
      </c>
      <c r="AG181" s="229">
        <v>80</v>
      </c>
      <c r="AH181" s="229">
        <v>84</v>
      </c>
      <c r="AI181" s="229">
        <v>85</v>
      </c>
      <c r="AJ181" s="229">
        <v>85</v>
      </c>
      <c r="AK181" s="229">
        <v>88</v>
      </c>
      <c r="AL181" s="229">
        <v>88</v>
      </c>
      <c r="AM181" s="229">
        <v>92</v>
      </c>
      <c r="AN181" s="229">
        <v>93</v>
      </c>
      <c r="AO181" s="229">
        <v>98</v>
      </c>
      <c r="AP181" s="229">
        <v>99</v>
      </c>
      <c r="AQ181" s="229">
        <v>103</v>
      </c>
      <c r="AR181" s="229">
        <v>110</v>
      </c>
      <c r="AS181" s="229">
        <v>116</v>
      </c>
      <c r="AT181" s="229">
        <v>121</v>
      </c>
      <c r="AU181" s="229">
        <v>124</v>
      </c>
      <c r="AV181" s="229">
        <v>125</v>
      </c>
      <c r="AW181" s="229">
        <v>134</v>
      </c>
      <c r="AX181" s="229">
        <v>135</v>
      </c>
    </row>
    <row r="182" spans="1:50" x14ac:dyDescent="0.25">
      <c r="A182" s="228" t="s">
        <v>21</v>
      </c>
      <c r="B182" s="165">
        <v>0</v>
      </c>
      <c r="C182" s="229">
        <v>1</v>
      </c>
      <c r="D182" s="229">
        <v>3</v>
      </c>
      <c r="E182" s="229">
        <v>5</v>
      </c>
      <c r="F182" s="229">
        <v>10</v>
      </c>
      <c r="G182" s="229">
        <v>12</v>
      </c>
      <c r="H182" s="229">
        <v>16</v>
      </c>
      <c r="I182" s="229">
        <v>19</v>
      </c>
      <c r="J182" s="229">
        <v>24</v>
      </c>
      <c r="K182" s="229">
        <v>31</v>
      </c>
      <c r="L182" s="229">
        <v>36</v>
      </c>
      <c r="M182" s="229">
        <v>40</v>
      </c>
      <c r="N182" s="229">
        <v>43</v>
      </c>
      <c r="O182" s="229">
        <v>48</v>
      </c>
      <c r="P182" s="229">
        <v>56</v>
      </c>
      <c r="Q182" s="229">
        <v>57</v>
      </c>
      <c r="R182" s="229">
        <v>61</v>
      </c>
      <c r="S182" s="229">
        <v>66</v>
      </c>
      <c r="T182" s="229">
        <v>70</v>
      </c>
      <c r="U182" s="229">
        <v>73</v>
      </c>
      <c r="V182" s="229">
        <v>76</v>
      </c>
      <c r="W182" s="229">
        <v>76</v>
      </c>
      <c r="X182" s="229">
        <v>77</v>
      </c>
      <c r="Y182" s="229">
        <v>79</v>
      </c>
      <c r="Z182" s="229">
        <v>83</v>
      </c>
      <c r="AA182" s="229">
        <v>86</v>
      </c>
      <c r="AB182" s="229">
        <v>87</v>
      </c>
      <c r="AC182" s="229">
        <v>90</v>
      </c>
      <c r="AD182" s="229">
        <v>92</v>
      </c>
      <c r="AE182" s="229">
        <v>95</v>
      </c>
      <c r="AF182" s="229">
        <v>96</v>
      </c>
      <c r="AG182" s="229">
        <v>98</v>
      </c>
      <c r="AH182" s="229">
        <v>100</v>
      </c>
      <c r="AI182" s="229">
        <v>104</v>
      </c>
      <c r="AJ182" s="229">
        <v>105</v>
      </c>
      <c r="AK182" s="229">
        <v>108</v>
      </c>
      <c r="AL182" s="229">
        <v>117</v>
      </c>
      <c r="AM182" s="229">
        <v>123</v>
      </c>
      <c r="AN182" s="229">
        <v>124</v>
      </c>
      <c r="AO182" s="229">
        <v>126</v>
      </c>
      <c r="AP182" s="229">
        <v>127</v>
      </c>
      <c r="AQ182" s="229">
        <v>133</v>
      </c>
      <c r="AR182" s="229">
        <v>137</v>
      </c>
      <c r="AS182" s="229">
        <v>140</v>
      </c>
      <c r="AT182" s="229">
        <v>145</v>
      </c>
      <c r="AU182" s="229">
        <v>147</v>
      </c>
      <c r="AV182" s="229">
        <v>152</v>
      </c>
      <c r="AW182" s="229">
        <v>156</v>
      </c>
      <c r="AX182" s="229">
        <v>157</v>
      </c>
    </row>
    <row r="183" spans="1:50" x14ac:dyDescent="0.25">
      <c r="A183" s="228" t="s">
        <v>85</v>
      </c>
      <c r="B183" s="172">
        <v>0</v>
      </c>
      <c r="C183" s="229">
        <v>0</v>
      </c>
      <c r="D183" s="229">
        <v>0</v>
      </c>
      <c r="E183" s="229">
        <v>0</v>
      </c>
      <c r="F183" s="229">
        <v>0</v>
      </c>
      <c r="G183" s="229">
        <v>0</v>
      </c>
      <c r="H183" s="229">
        <v>0</v>
      </c>
      <c r="I183" s="229">
        <v>0</v>
      </c>
      <c r="J183" s="229">
        <v>0</v>
      </c>
      <c r="K183" s="229">
        <v>1</v>
      </c>
      <c r="L183" s="229">
        <v>1</v>
      </c>
      <c r="M183" s="229">
        <v>1</v>
      </c>
      <c r="N183" s="229">
        <v>1</v>
      </c>
      <c r="O183" s="229">
        <v>1</v>
      </c>
      <c r="P183" s="229">
        <v>2</v>
      </c>
      <c r="Q183" s="229">
        <v>2</v>
      </c>
      <c r="R183" s="229">
        <v>3</v>
      </c>
      <c r="S183" s="229">
        <v>3</v>
      </c>
      <c r="T183" s="229">
        <v>3</v>
      </c>
      <c r="U183" s="229">
        <v>3</v>
      </c>
      <c r="V183" s="229">
        <v>3</v>
      </c>
      <c r="W183" s="229">
        <v>3</v>
      </c>
      <c r="X183" s="229">
        <v>4</v>
      </c>
      <c r="Y183" s="229">
        <v>6</v>
      </c>
      <c r="Z183" s="229">
        <v>8</v>
      </c>
      <c r="AA183" s="229">
        <v>9</v>
      </c>
      <c r="AB183" s="229">
        <v>10</v>
      </c>
      <c r="AC183" s="229">
        <v>10</v>
      </c>
      <c r="AD183" s="229">
        <v>10</v>
      </c>
      <c r="AE183" s="229">
        <v>10</v>
      </c>
      <c r="AF183" s="229">
        <v>10</v>
      </c>
      <c r="AG183" s="229">
        <v>10</v>
      </c>
      <c r="AH183" s="229">
        <v>11</v>
      </c>
      <c r="AI183" s="229">
        <v>11</v>
      </c>
      <c r="AJ183" s="229">
        <v>11</v>
      </c>
      <c r="AK183" s="229">
        <v>11</v>
      </c>
      <c r="AL183" s="229">
        <v>11</v>
      </c>
      <c r="AM183" s="229">
        <v>11</v>
      </c>
      <c r="AN183" s="229">
        <v>11</v>
      </c>
      <c r="AO183" s="229">
        <v>11</v>
      </c>
      <c r="AP183" s="229">
        <v>11</v>
      </c>
      <c r="AQ183" s="229">
        <v>12</v>
      </c>
      <c r="AR183" s="229">
        <v>12</v>
      </c>
      <c r="AS183" s="229">
        <v>12</v>
      </c>
      <c r="AT183" s="229">
        <v>12</v>
      </c>
      <c r="AU183" s="229">
        <v>12</v>
      </c>
      <c r="AV183" s="229">
        <v>12</v>
      </c>
      <c r="AW183" s="229">
        <v>12</v>
      </c>
      <c r="AX183" s="229">
        <v>12</v>
      </c>
    </row>
    <row r="184" spans="1:50" x14ac:dyDescent="0.25">
      <c r="A184" s="228" t="s">
        <v>22</v>
      </c>
      <c r="B184" s="165">
        <v>0</v>
      </c>
      <c r="C184" s="229">
        <v>3</v>
      </c>
      <c r="D184" s="229">
        <v>4</v>
      </c>
      <c r="E184" s="229">
        <v>4</v>
      </c>
      <c r="F184" s="229">
        <v>5</v>
      </c>
      <c r="G184" s="229">
        <v>6</v>
      </c>
      <c r="H184" s="229">
        <v>8</v>
      </c>
      <c r="I184" s="229">
        <v>13</v>
      </c>
      <c r="J184" s="229">
        <v>16</v>
      </c>
      <c r="K184" s="229">
        <v>18</v>
      </c>
      <c r="L184" s="229">
        <v>21</v>
      </c>
      <c r="M184" s="229">
        <v>22</v>
      </c>
      <c r="N184" s="229">
        <v>23</v>
      </c>
      <c r="O184" s="229">
        <v>24</v>
      </c>
      <c r="P184" s="229">
        <v>24</v>
      </c>
      <c r="Q184" s="229">
        <v>24</v>
      </c>
      <c r="R184" s="229">
        <v>24</v>
      </c>
      <c r="S184" s="229">
        <v>26</v>
      </c>
      <c r="T184" s="229">
        <v>26</v>
      </c>
      <c r="U184" s="229">
        <v>28</v>
      </c>
      <c r="V184" s="229">
        <v>30</v>
      </c>
      <c r="W184" s="229">
        <v>32</v>
      </c>
      <c r="X184" s="229">
        <v>32</v>
      </c>
      <c r="Y184" s="229">
        <v>34</v>
      </c>
      <c r="Z184" s="229">
        <v>41</v>
      </c>
      <c r="AA184" s="229">
        <v>44</v>
      </c>
      <c r="AB184" s="229">
        <v>45</v>
      </c>
      <c r="AC184" s="229">
        <v>48</v>
      </c>
      <c r="AD184" s="229">
        <v>53</v>
      </c>
      <c r="AE184" s="229">
        <v>53</v>
      </c>
      <c r="AF184" s="229">
        <v>53</v>
      </c>
      <c r="AG184" s="229">
        <v>55</v>
      </c>
      <c r="AH184" s="229">
        <v>57</v>
      </c>
      <c r="AI184" s="229">
        <v>57</v>
      </c>
      <c r="AJ184" s="229">
        <v>57</v>
      </c>
      <c r="AK184" s="229">
        <v>57</v>
      </c>
      <c r="AL184" s="229">
        <v>58</v>
      </c>
      <c r="AM184" s="229">
        <v>59</v>
      </c>
      <c r="AN184" s="229">
        <v>64</v>
      </c>
      <c r="AO184" s="229">
        <v>64</v>
      </c>
      <c r="AP184" s="229">
        <v>64</v>
      </c>
      <c r="AQ184" s="229">
        <v>65</v>
      </c>
      <c r="AR184" s="229">
        <v>66</v>
      </c>
      <c r="AS184" s="229">
        <v>66</v>
      </c>
      <c r="AT184" s="229">
        <v>67</v>
      </c>
      <c r="AU184" s="229">
        <v>67</v>
      </c>
      <c r="AV184" s="229">
        <v>69</v>
      </c>
      <c r="AW184" s="229">
        <v>70</v>
      </c>
      <c r="AX184" s="229">
        <v>72</v>
      </c>
    </row>
    <row r="185" spans="1:50" x14ac:dyDescent="0.25">
      <c r="A185" s="228" t="s">
        <v>23</v>
      </c>
      <c r="B185" s="172">
        <v>0</v>
      </c>
      <c r="C185" s="229">
        <v>4</v>
      </c>
      <c r="D185" s="229">
        <v>5</v>
      </c>
      <c r="E185" s="229">
        <v>7</v>
      </c>
      <c r="F185" s="229">
        <v>13</v>
      </c>
      <c r="G185" s="229">
        <v>19</v>
      </c>
      <c r="H185" s="229">
        <v>19</v>
      </c>
      <c r="I185" s="229">
        <v>21</v>
      </c>
      <c r="J185" s="229">
        <v>25</v>
      </c>
      <c r="K185" s="229">
        <v>26</v>
      </c>
      <c r="L185" s="229">
        <v>26</v>
      </c>
      <c r="M185" s="229">
        <v>26</v>
      </c>
      <c r="N185" s="229">
        <v>28</v>
      </c>
      <c r="O185" s="229">
        <v>31</v>
      </c>
      <c r="P185" s="229">
        <v>34</v>
      </c>
      <c r="Q185" s="229">
        <v>37</v>
      </c>
      <c r="R185" s="229">
        <v>41</v>
      </c>
      <c r="S185" s="229">
        <v>41</v>
      </c>
      <c r="T185" s="229">
        <v>42</v>
      </c>
      <c r="U185" s="229">
        <v>45</v>
      </c>
      <c r="V185" s="229">
        <v>46</v>
      </c>
      <c r="W185" s="229">
        <v>49</v>
      </c>
      <c r="X185" s="229">
        <v>51</v>
      </c>
      <c r="Y185" s="229">
        <v>54</v>
      </c>
      <c r="Z185" s="229">
        <v>55</v>
      </c>
      <c r="AA185" s="229">
        <v>55</v>
      </c>
      <c r="AB185" s="229">
        <v>56</v>
      </c>
      <c r="AC185" s="229">
        <v>61</v>
      </c>
      <c r="AD185" s="229">
        <v>63</v>
      </c>
      <c r="AE185" s="229">
        <v>67</v>
      </c>
      <c r="AF185" s="229">
        <v>75</v>
      </c>
      <c r="AG185" s="229">
        <v>79</v>
      </c>
      <c r="AH185" s="229">
        <v>80</v>
      </c>
      <c r="AI185" s="229">
        <v>84</v>
      </c>
      <c r="AJ185" s="229">
        <v>91</v>
      </c>
      <c r="AK185" s="229">
        <v>96</v>
      </c>
      <c r="AL185" s="229">
        <v>97</v>
      </c>
      <c r="AM185" s="229">
        <v>103</v>
      </c>
      <c r="AN185" s="229">
        <v>104</v>
      </c>
      <c r="AO185" s="229">
        <v>107</v>
      </c>
      <c r="AP185" s="229">
        <v>112</v>
      </c>
      <c r="AQ185" s="229">
        <v>118</v>
      </c>
      <c r="AR185" s="229">
        <v>123</v>
      </c>
      <c r="AS185" s="229">
        <v>125</v>
      </c>
      <c r="AT185" s="229">
        <v>128</v>
      </c>
      <c r="AU185" s="229">
        <v>131</v>
      </c>
      <c r="AV185" s="229">
        <v>134</v>
      </c>
      <c r="AW185" s="229">
        <v>141</v>
      </c>
      <c r="AX185" s="229">
        <v>144</v>
      </c>
    </row>
    <row r="186" spans="1:50" x14ac:dyDescent="0.25">
      <c r="A186" s="228" t="s">
        <v>24</v>
      </c>
      <c r="B186" s="165">
        <v>0</v>
      </c>
      <c r="C186" s="229">
        <v>0</v>
      </c>
      <c r="D186" s="229">
        <v>1</v>
      </c>
      <c r="E186" s="229">
        <v>1</v>
      </c>
      <c r="F186" s="229">
        <v>2</v>
      </c>
      <c r="G186" s="229">
        <v>4</v>
      </c>
      <c r="H186" s="229">
        <v>4</v>
      </c>
      <c r="I186" s="229">
        <v>4</v>
      </c>
      <c r="J186" s="229">
        <v>4</v>
      </c>
      <c r="K186" s="229">
        <v>5</v>
      </c>
      <c r="L186" s="229">
        <v>6</v>
      </c>
      <c r="M186" s="229">
        <v>6</v>
      </c>
      <c r="N186" s="229">
        <v>6</v>
      </c>
      <c r="O186" s="229">
        <v>8</v>
      </c>
      <c r="P186" s="229">
        <v>8</v>
      </c>
      <c r="Q186" s="229">
        <v>8</v>
      </c>
      <c r="R186" s="229">
        <v>8</v>
      </c>
      <c r="S186" s="229">
        <v>9</v>
      </c>
      <c r="T186" s="229">
        <v>10</v>
      </c>
      <c r="U186" s="229">
        <v>11</v>
      </c>
      <c r="V186" s="229">
        <v>11</v>
      </c>
      <c r="W186" s="229">
        <v>12</v>
      </c>
      <c r="X186" s="229">
        <v>12</v>
      </c>
      <c r="Y186" s="229">
        <v>13</v>
      </c>
      <c r="Z186" s="229">
        <v>13</v>
      </c>
      <c r="AA186" s="229">
        <v>13</v>
      </c>
      <c r="AB186" s="229">
        <v>13</v>
      </c>
      <c r="AC186" s="229">
        <v>15</v>
      </c>
      <c r="AD186" s="229">
        <v>18</v>
      </c>
      <c r="AE186" s="229">
        <v>19</v>
      </c>
      <c r="AF186" s="229">
        <v>19</v>
      </c>
      <c r="AG186" s="229">
        <v>19</v>
      </c>
      <c r="AH186" s="229">
        <v>19</v>
      </c>
      <c r="AI186" s="229">
        <v>23</v>
      </c>
      <c r="AJ186" s="229">
        <v>25</v>
      </c>
      <c r="AK186" s="229">
        <v>25</v>
      </c>
      <c r="AL186" s="229">
        <v>25</v>
      </c>
      <c r="AM186" s="229">
        <v>28</v>
      </c>
      <c r="AN186" s="229">
        <v>30</v>
      </c>
      <c r="AO186" s="229">
        <v>30</v>
      </c>
      <c r="AP186" s="229">
        <v>33</v>
      </c>
      <c r="AQ186" s="229">
        <v>33</v>
      </c>
      <c r="AR186" s="229">
        <v>33</v>
      </c>
      <c r="AS186" s="229">
        <v>34</v>
      </c>
      <c r="AT186" s="229">
        <v>34</v>
      </c>
      <c r="AU186" s="229">
        <v>34</v>
      </c>
      <c r="AV186" s="229">
        <v>34</v>
      </c>
      <c r="AW186" s="229">
        <v>34</v>
      </c>
      <c r="AX186" s="229">
        <v>34</v>
      </c>
    </row>
    <row r="187" spans="1:50" x14ac:dyDescent="0.25">
      <c r="A187" s="228" t="s">
        <v>25</v>
      </c>
      <c r="B187" s="172">
        <v>0</v>
      </c>
      <c r="C187" s="229">
        <v>6</v>
      </c>
      <c r="D187" s="229">
        <v>6</v>
      </c>
      <c r="E187" s="229">
        <v>12</v>
      </c>
      <c r="F187" s="229">
        <v>19</v>
      </c>
      <c r="G187" s="229">
        <v>23</v>
      </c>
      <c r="H187" s="229">
        <v>24</v>
      </c>
      <c r="I187" s="229">
        <v>26</v>
      </c>
      <c r="J187" s="229">
        <v>30</v>
      </c>
      <c r="K187" s="229">
        <v>34</v>
      </c>
      <c r="L187" s="229">
        <v>34</v>
      </c>
      <c r="M187" s="229">
        <v>39</v>
      </c>
      <c r="N187" s="229">
        <v>44</v>
      </c>
      <c r="O187" s="229">
        <v>48</v>
      </c>
      <c r="P187" s="229">
        <v>57</v>
      </c>
      <c r="Q187" s="229">
        <v>61</v>
      </c>
      <c r="R187" s="229">
        <v>66</v>
      </c>
      <c r="S187" s="229">
        <v>78</v>
      </c>
      <c r="T187" s="229">
        <v>81</v>
      </c>
      <c r="U187" s="229">
        <v>81</v>
      </c>
      <c r="V187" s="229">
        <v>88</v>
      </c>
      <c r="W187" s="229">
        <v>92</v>
      </c>
      <c r="X187" s="229">
        <v>94</v>
      </c>
      <c r="Y187" s="229">
        <v>98</v>
      </c>
      <c r="Z187" s="229">
        <v>105</v>
      </c>
      <c r="AA187" s="229">
        <v>110</v>
      </c>
      <c r="AB187" s="229">
        <v>113</v>
      </c>
      <c r="AC187" s="229">
        <v>117</v>
      </c>
      <c r="AD187" s="229">
        <v>124</v>
      </c>
      <c r="AE187" s="229">
        <v>127</v>
      </c>
      <c r="AF187" s="229">
        <v>131</v>
      </c>
      <c r="AG187" s="229">
        <v>138</v>
      </c>
      <c r="AH187" s="229">
        <v>144</v>
      </c>
      <c r="AI187" s="229">
        <v>147</v>
      </c>
      <c r="AJ187" s="229">
        <v>152</v>
      </c>
      <c r="AK187" s="229">
        <v>158</v>
      </c>
      <c r="AL187" s="229">
        <v>161</v>
      </c>
      <c r="AM187" s="229">
        <v>164</v>
      </c>
      <c r="AN187" s="229">
        <v>166</v>
      </c>
      <c r="AO187" s="229">
        <v>171</v>
      </c>
      <c r="AP187" s="229">
        <v>175</v>
      </c>
      <c r="AQ187" s="229">
        <v>177</v>
      </c>
      <c r="AR187" s="229">
        <v>186</v>
      </c>
      <c r="AS187" s="229">
        <v>189</v>
      </c>
      <c r="AT187" s="229">
        <v>195</v>
      </c>
      <c r="AU187" s="229">
        <v>199</v>
      </c>
      <c r="AV187" s="229">
        <v>203</v>
      </c>
      <c r="AW187" s="229">
        <v>211</v>
      </c>
      <c r="AX187" s="229">
        <v>211</v>
      </c>
    </row>
    <row r="188" spans="1:50" x14ac:dyDescent="0.25">
      <c r="A188" s="228" t="s">
        <v>26</v>
      </c>
      <c r="B188" s="165">
        <v>0</v>
      </c>
      <c r="C188" s="229">
        <v>5</v>
      </c>
      <c r="D188" s="229">
        <v>9</v>
      </c>
      <c r="E188" s="229">
        <v>14</v>
      </c>
      <c r="F188" s="229">
        <v>23</v>
      </c>
      <c r="G188" s="229">
        <v>30</v>
      </c>
      <c r="H188" s="229">
        <v>34</v>
      </c>
      <c r="I188" s="229">
        <v>41</v>
      </c>
      <c r="J188" s="229">
        <v>51</v>
      </c>
      <c r="K188" s="229">
        <v>60</v>
      </c>
      <c r="L188" s="229">
        <v>63</v>
      </c>
      <c r="M188" s="229">
        <v>65</v>
      </c>
      <c r="N188" s="229">
        <v>71</v>
      </c>
      <c r="O188" s="229">
        <v>74</v>
      </c>
      <c r="P188" s="229">
        <v>82</v>
      </c>
      <c r="Q188" s="229">
        <v>86</v>
      </c>
      <c r="R188" s="229">
        <v>93</v>
      </c>
      <c r="S188" s="229">
        <v>98</v>
      </c>
      <c r="T188" s="229">
        <v>106</v>
      </c>
      <c r="U188" s="229">
        <v>110</v>
      </c>
      <c r="V188" s="229">
        <v>111</v>
      </c>
      <c r="W188" s="229">
        <v>119</v>
      </c>
      <c r="X188" s="229">
        <v>128</v>
      </c>
      <c r="Y188" s="229">
        <v>133</v>
      </c>
      <c r="Z188" s="229">
        <v>141</v>
      </c>
      <c r="AA188" s="229">
        <v>147</v>
      </c>
      <c r="AB188" s="229">
        <v>156</v>
      </c>
      <c r="AC188" s="229">
        <v>168</v>
      </c>
      <c r="AD188" s="229">
        <v>173</v>
      </c>
      <c r="AE188" s="229">
        <v>179</v>
      </c>
      <c r="AF188" s="229">
        <v>185</v>
      </c>
      <c r="AG188" s="229">
        <v>190</v>
      </c>
      <c r="AH188" s="229">
        <v>202</v>
      </c>
      <c r="AI188" s="229">
        <v>210</v>
      </c>
      <c r="AJ188" s="229">
        <v>219</v>
      </c>
      <c r="AK188" s="229">
        <v>226</v>
      </c>
      <c r="AL188" s="229">
        <v>231</v>
      </c>
      <c r="AM188" s="229">
        <v>243</v>
      </c>
      <c r="AN188" s="229">
        <v>249</v>
      </c>
      <c r="AO188" s="229">
        <v>259</v>
      </c>
      <c r="AP188" s="229">
        <v>273</v>
      </c>
      <c r="AQ188" s="229">
        <v>286</v>
      </c>
      <c r="AR188" s="229">
        <v>299</v>
      </c>
      <c r="AS188" s="229">
        <v>302</v>
      </c>
      <c r="AT188" s="229">
        <v>307</v>
      </c>
      <c r="AU188" s="229">
        <v>317</v>
      </c>
      <c r="AV188" s="229">
        <v>328</v>
      </c>
      <c r="AW188" s="229">
        <v>335</v>
      </c>
      <c r="AX188" s="229">
        <v>339</v>
      </c>
    </row>
    <row r="189" spans="1:50" x14ac:dyDescent="0.25">
      <c r="A189" s="228" t="s">
        <v>161</v>
      </c>
      <c r="B189" s="172">
        <v>0</v>
      </c>
      <c r="C189" s="229">
        <v>0</v>
      </c>
      <c r="D189" s="229">
        <v>0</v>
      </c>
      <c r="E189" s="229">
        <v>0</v>
      </c>
      <c r="F189" s="229">
        <v>0</v>
      </c>
      <c r="G189" s="229">
        <v>0</v>
      </c>
      <c r="H189" s="229">
        <v>0</v>
      </c>
      <c r="I189" s="229">
        <v>0</v>
      </c>
      <c r="J189" s="229">
        <v>0</v>
      </c>
      <c r="K189" s="229">
        <v>0</v>
      </c>
      <c r="L189" s="229">
        <v>0</v>
      </c>
      <c r="M189" s="229">
        <v>0</v>
      </c>
      <c r="N189" s="229">
        <v>0</v>
      </c>
      <c r="O189" s="229">
        <v>0</v>
      </c>
      <c r="P189" s="229">
        <v>0</v>
      </c>
      <c r="Q189" s="229">
        <v>0</v>
      </c>
      <c r="R189" s="229">
        <v>0</v>
      </c>
      <c r="S189" s="229">
        <v>0</v>
      </c>
      <c r="T189" s="229">
        <v>0</v>
      </c>
      <c r="U189" s="229">
        <v>0</v>
      </c>
      <c r="V189" s="229">
        <v>1</v>
      </c>
      <c r="W189" s="229">
        <v>1</v>
      </c>
      <c r="X189" s="229">
        <v>1</v>
      </c>
      <c r="Y189" s="229">
        <v>1</v>
      </c>
      <c r="Z189" s="229">
        <v>1</v>
      </c>
      <c r="AA189" s="229">
        <v>1</v>
      </c>
      <c r="AB189" s="229">
        <v>1</v>
      </c>
      <c r="AC189" s="229">
        <v>1</v>
      </c>
      <c r="AD189" s="229">
        <v>1</v>
      </c>
      <c r="AE189" s="229">
        <v>1</v>
      </c>
      <c r="AF189" s="229">
        <v>1</v>
      </c>
      <c r="AG189" s="229">
        <v>1</v>
      </c>
      <c r="AH189" s="229">
        <v>1</v>
      </c>
      <c r="AI189" s="229">
        <v>1</v>
      </c>
      <c r="AJ189" s="229">
        <v>1</v>
      </c>
      <c r="AK189" s="229">
        <v>1</v>
      </c>
      <c r="AL189" s="229">
        <v>2</v>
      </c>
      <c r="AM189" s="229">
        <v>2</v>
      </c>
      <c r="AN189" s="229">
        <v>2</v>
      </c>
      <c r="AO189" s="229">
        <v>2</v>
      </c>
      <c r="AP189" s="229">
        <v>2</v>
      </c>
      <c r="AQ189" s="229">
        <v>2</v>
      </c>
      <c r="AR189" s="229">
        <v>2</v>
      </c>
      <c r="AS189" s="229">
        <v>2</v>
      </c>
      <c r="AT189" s="229">
        <v>2</v>
      </c>
      <c r="AU189" s="229">
        <v>2</v>
      </c>
      <c r="AV189" s="229">
        <v>2</v>
      </c>
      <c r="AW189" s="229">
        <v>2</v>
      </c>
      <c r="AX189" s="229">
        <v>3</v>
      </c>
    </row>
    <row r="190" spans="1:50" x14ac:dyDescent="0.25">
      <c r="A190" s="228" t="s">
        <v>86</v>
      </c>
      <c r="B190" s="165">
        <v>0</v>
      </c>
      <c r="C190" s="229">
        <v>0</v>
      </c>
      <c r="D190" s="229">
        <v>0</v>
      </c>
      <c r="E190" s="229">
        <v>0</v>
      </c>
      <c r="F190" s="229">
        <v>0</v>
      </c>
      <c r="G190" s="229">
        <v>0</v>
      </c>
      <c r="H190" s="229">
        <v>0</v>
      </c>
      <c r="I190" s="229">
        <v>0</v>
      </c>
      <c r="J190" s="229">
        <v>0</v>
      </c>
      <c r="K190" s="229">
        <v>3</v>
      </c>
      <c r="L190" s="229">
        <v>8</v>
      </c>
      <c r="M190" s="229">
        <v>11</v>
      </c>
      <c r="N190" s="229">
        <v>14</v>
      </c>
      <c r="O190" s="229">
        <v>17</v>
      </c>
      <c r="P190" s="229">
        <v>19</v>
      </c>
      <c r="Q190" s="229">
        <v>20</v>
      </c>
      <c r="R190" s="229">
        <v>21</v>
      </c>
      <c r="S190" s="229">
        <v>22</v>
      </c>
      <c r="T190" s="229">
        <v>27</v>
      </c>
      <c r="U190" s="229">
        <v>33</v>
      </c>
      <c r="V190" s="229">
        <v>34</v>
      </c>
      <c r="W190" s="229">
        <v>36</v>
      </c>
      <c r="X190" s="229">
        <v>38</v>
      </c>
      <c r="Y190" s="229">
        <v>43</v>
      </c>
      <c r="Z190" s="229">
        <v>45</v>
      </c>
      <c r="AA190" s="229">
        <v>47</v>
      </c>
      <c r="AB190" s="229">
        <v>48</v>
      </c>
      <c r="AC190" s="229">
        <v>49</v>
      </c>
      <c r="AD190" s="229">
        <v>50</v>
      </c>
      <c r="AE190" s="229">
        <v>50</v>
      </c>
      <c r="AF190" s="229">
        <v>50</v>
      </c>
      <c r="AG190" s="229">
        <v>55</v>
      </c>
      <c r="AH190" s="229">
        <v>57</v>
      </c>
      <c r="AI190" s="229">
        <v>59</v>
      </c>
      <c r="AJ190" s="229">
        <v>60</v>
      </c>
      <c r="AK190" s="229">
        <v>61</v>
      </c>
      <c r="AL190" s="229">
        <v>61</v>
      </c>
      <c r="AM190" s="229">
        <v>62</v>
      </c>
      <c r="AN190" s="229">
        <v>62</v>
      </c>
      <c r="AO190" s="229">
        <v>62</v>
      </c>
      <c r="AP190" s="229">
        <v>63</v>
      </c>
      <c r="AQ190" s="229">
        <v>63</v>
      </c>
      <c r="AR190" s="229">
        <v>65</v>
      </c>
      <c r="AS190" s="229">
        <v>68</v>
      </c>
      <c r="AT190" s="229">
        <v>68</v>
      </c>
      <c r="AU190" s="229">
        <v>69</v>
      </c>
      <c r="AV190" s="229">
        <v>69</v>
      </c>
      <c r="AW190" s="229">
        <v>70</v>
      </c>
      <c r="AX190" s="229">
        <v>71</v>
      </c>
    </row>
    <row r="191" spans="1:50" x14ac:dyDescent="0.25">
      <c r="A191" s="228" t="s">
        <v>128</v>
      </c>
      <c r="B191" s="172">
        <v>0</v>
      </c>
      <c r="C191" s="229">
        <v>0</v>
      </c>
      <c r="D191" s="229">
        <v>0</v>
      </c>
      <c r="E191" s="229">
        <v>0</v>
      </c>
      <c r="F191" s="229">
        <v>0</v>
      </c>
      <c r="G191" s="229">
        <v>0</v>
      </c>
      <c r="H191" s="229">
        <v>0</v>
      </c>
      <c r="I191" s="229">
        <v>0</v>
      </c>
      <c r="J191" s="229">
        <v>0</v>
      </c>
      <c r="K191" s="229">
        <v>0</v>
      </c>
      <c r="L191" s="229">
        <v>0</v>
      </c>
      <c r="M191" s="229">
        <v>0</v>
      </c>
      <c r="N191" s="229">
        <v>0</v>
      </c>
      <c r="O191" s="229">
        <v>0</v>
      </c>
      <c r="P191" s="229">
        <v>0</v>
      </c>
      <c r="Q191" s="229">
        <v>0</v>
      </c>
      <c r="R191" s="229">
        <v>0</v>
      </c>
      <c r="S191" s="229">
        <v>1</v>
      </c>
      <c r="T191" s="229">
        <v>1</v>
      </c>
      <c r="U191" s="229">
        <v>2</v>
      </c>
      <c r="V191" s="229">
        <v>3</v>
      </c>
      <c r="W191" s="229">
        <v>3</v>
      </c>
      <c r="X191" s="229">
        <v>4</v>
      </c>
      <c r="Y191" s="229">
        <v>7</v>
      </c>
      <c r="Z191" s="229">
        <v>7</v>
      </c>
      <c r="AA191" s="229">
        <v>7</v>
      </c>
      <c r="AB191" s="229">
        <v>9</v>
      </c>
      <c r="AC191" s="229">
        <v>11</v>
      </c>
      <c r="AD191" s="229">
        <v>11</v>
      </c>
      <c r="AE191" s="229">
        <v>11</v>
      </c>
      <c r="AF191" s="229">
        <v>11</v>
      </c>
      <c r="AG191" s="229">
        <v>11</v>
      </c>
      <c r="AH191" s="229">
        <v>11</v>
      </c>
      <c r="AI191" s="229">
        <v>12</v>
      </c>
      <c r="AJ191" s="229">
        <v>14</v>
      </c>
      <c r="AK191" s="229">
        <v>14</v>
      </c>
      <c r="AL191" s="229">
        <v>14</v>
      </c>
      <c r="AM191" s="229">
        <v>14</v>
      </c>
      <c r="AN191" s="229">
        <v>14</v>
      </c>
      <c r="AO191" s="229">
        <v>14</v>
      </c>
      <c r="AP191" s="229">
        <v>14</v>
      </c>
      <c r="AQ191" s="229">
        <v>14</v>
      </c>
      <c r="AR191" s="229">
        <v>17</v>
      </c>
      <c r="AS191" s="229">
        <v>17</v>
      </c>
      <c r="AT191" s="229">
        <v>18</v>
      </c>
      <c r="AU191" s="229">
        <v>18</v>
      </c>
      <c r="AV191" s="229">
        <v>18</v>
      </c>
      <c r="AW191" s="229">
        <v>19</v>
      </c>
      <c r="AX191" s="229">
        <v>19</v>
      </c>
    </row>
    <row r="192" spans="1:50" x14ac:dyDescent="0.25">
      <c r="A192" s="228" t="s">
        <v>35</v>
      </c>
      <c r="B192" s="165">
        <v>0</v>
      </c>
      <c r="C192" s="229">
        <v>0</v>
      </c>
      <c r="D192" s="229">
        <v>1</v>
      </c>
      <c r="E192" s="229">
        <v>1</v>
      </c>
      <c r="F192" s="229">
        <v>1</v>
      </c>
      <c r="G192" s="229">
        <v>1</v>
      </c>
      <c r="H192" s="229">
        <v>1</v>
      </c>
      <c r="I192" s="229">
        <v>1</v>
      </c>
      <c r="J192" s="229">
        <v>1</v>
      </c>
      <c r="K192" s="229">
        <v>1</v>
      </c>
      <c r="L192" s="229">
        <v>1</v>
      </c>
      <c r="M192" s="229">
        <v>1</v>
      </c>
      <c r="N192" s="229">
        <v>1</v>
      </c>
      <c r="O192" s="229">
        <v>1</v>
      </c>
      <c r="P192" s="229">
        <v>1</v>
      </c>
      <c r="Q192" s="229">
        <v>1</v>
      </c>
      <c r="R192" s="229">
        <v>1</v>
      </c>
      <c r="S192" s="229">
        <v>1</v>
      </c>
      <c r="T192" s="229">
        <v>1</v>
      </c>
      <c r="U192" s="229">
        <v>1</v>
      </c>
      <c r="V192" s="229">
        <v>1</v>
      </c>
      <c r="W192" s="229">
        <v>1</v>
      </c>
      <c r="X192" s="229">
        <v>1</v>
      </c>
      <c r="Y192" s="229">
        <v>1</v>
      </c>
      <c r="Z192" s="229">
        <v>1</v>
      </c>
      <c r="AA192" s="229">
        <v>1</v>
      </c>
      <c r="AB192" s="229">
        <v>1</v>
      </c>
      <c r="AC192" s="229">
        <v>1</v>
      </c>
      <c r="AD192" s="229">
        <v>1</v>
      </c>
      <c r="AE192" s="229">
        <v>1</v>
      </c>
      <c r="AF192" s="229">
        <v>1</v>
      </c>
      <c r="AG192" s="229">
        <v>1</v>
      </c>
      <c r="AH192" s="229">
        <v>1</v>
      </c>
      <c r="AI192" s="229">
        <v>1</v>
      </c>
      <c r="AJ192" s="229">
        <v>1</v>
      </c>
      <c r="AK192" s="229">
        <v>1</v>
      </c>
      <c r="AL192" s="229">
        <v>1</v>
      </c>
      <c r="AM192" s="229">
        <v>1</v>
      </c>
      <c r="AN192" s="229">
        <v>1</v>
      </c>
      <c r="AO192" s="229">
        <v>1</v>
      </c>
      <c r="AP192" s="229">
        <v>1</v>
      </c>
      <c r="AQ192" s="229">
        <v>1</v>
      </c>
      <c r="AR192" s="229">
        <v>1</v>
      </c>
      <c r="AS192" s="229">
        <v>1</v>
      </c>
      <c r="AT192" s="229">
        <v>1</v>
      </c>
      <c r="AU192" s="229">
        <v>1</v>
      </c>
      <c r="AV192" s="229">
        <v>1</v>
      </c>
      <c r="AW192" s="229">
        <v>1</v>
      </c>
      <c r="AX192" s="229">
        <v>1</v>
      </c>
    </row>
    <row r="193" spans="1:50" x14ac:dyDescent="0.25">
      <c r="A193" s="228" t="s">
        <v>87</v>
      </c>
      <c r="B193" s="172">
        <v>0</v>
      </c>
      <c r="C193" s="229">
        <v>0</v>
      </c>
      <c r="D193" s="229">
        <v>0</v>
      </c>
      <c r="E193" s="229">
        <v>0</v>
      </c>
      <c r="F193" s="229">
        <v>0</v>
      </c>
      <c r="G193" s="229">
        <v>0</v>
      </c>
      <c r="H193" s="229">
        <v>0</v>
      </c>
      <c r="I193" s="229">
        <v>0</v>
      </c>
      <c r="J193" s="229">
        <v>0</v>
      </c>
      <c r="K193" s="229">
        <v>4</v>
      </c>
      <c r="L193" s="229">
        <v>11</v>
      </c>
      <c r="M193" s="229">
        <v>16</v>
      </c>
      <c r="N193" s="229">
        <v>19</v>
      </c>
      <c r="O193" s="229">
        <v>26</v>
      </c>
      <c r="P193" s="229">
        <v>32</v>
      </c>
      <c r="Q193" s="229">
        <v>35</v>
      </c>
      <c r="R193" s="229">
        <v>36</v>
      </c>
      <c r="S193" s="229">
        <v>40</v>
      </c>
      <c r="T193" s="229">
        <v>46</v>
      </c>
      <c r="U193" s="229">
        <v>54</v>
      </c>
      <c r="V193" s="229">
        <v>59</v>
      </c>
      <c r="W193" s="229">
        <v>63</v>
      </c>
      <c r="X193" s="229">
        <v>67</v>
      </c>
      <c r="Y193" s="229">
        <v>71</v>
      </c>
      <c r="Z193" s="229">
        <v>85</v>
      </c>
      <c r="AA193" s="229">
        <v>88</v>
      </c>
      <c r="AB193" s="229">
        <v>91</v>
      </c>
      <c r="AC193" s="229">
        <v>96</v>
      </c>
      <c r="AD193" s="229">
        <v>97</v>
      </c>
      <c r="AE193" s="229">
        <v>99</v>
      </c>
      <c r="AF193" s="229">
        <v>102</v>
      </c>
      <c r="AG193" s="229">
        <v>103</v>
      </c>
      <c r="AH193" s="229">
        <v>104</v>
      </c>
      <c r="AI193" s="229">
        <v>107</v>
      </c>
      <c r="AJ193" s="229">
        <v>110</v>
      </c>
      <c r="AK193" s="229">
        <v>110</v>
      </c>
      <c r="AL193" s="229">
        <v>111</v>
      </c>
      <c r="AM193" s="229">
        <v>112</v>
      </c>
      <c r="AN193" s="229">
        <v>112</v>
      </c>
      <c r="AO193" s="229">
        <v>113</v>
      </c>
      <c r="AP193" s="229">
        <v>116</v>
      </c>
      <c r="AQ193" s="229">
        <v>118</v>
      </c>
      <c r="AR193" s="229">
        <v>118</v>
      </c>
      <c r="AS193" s="229">
        <v>118</v>
      </c>
      <c r="AT193" s="229">
        <v>120</v>
      </c>
      <c r="AU193" s="229">
        <v>121</v>
      </c>
      <c r="AV193" s="229">
        <v>126</v>
      </c>
      <c r="AW193" s="229">
        <v>130</v>
      </c>
      <c r="AX193" s="229">
        <v>131</v>
      </c>
    </row>
    <row r="194" spans="1:50" x14ac:dyDescent="0.25">
      <c r="A194" s="228" t="s">
        <v>27</v>
      </c>
      <c r="B194" s="165">
        <v>0</v>
      </c>
      <c r="C194" s="229">
        <v>7</v>
      </c>
      <c r="D194" s="229">
        <v>12</v>
      </c>
      <c r="E194" s="229">
        <v>20</v>
      </c>
      <c r="F194" s="229">
        <v>28</v>
      </c>
      <c r="G194" s="229">
        <v>37</v>
      </c>
      <c r="H194" s="229">
        <v>43</v>
      </c>
      <c r="I194" s="229">
        <v>47</v>
      </c>
      <c r="J194" s="229">
        <v>55</v>
      </c>
      <c r="K194" s="229">
        <v>63</v>
      </c>
      <c r="L194" s="229">
        <v>67</v>
      </c>
      <c r="M194" s="229">
        <v>72</v>
      </c>
      <c r="N194" s="229">
        <v>83</v>
      </c>
      <c r="O194" s="229">
        <v>87</v>
      </c>
      <c r="P194" s="229">
        <v>98</v>
      </c>
      <c r="Q194" s="229">
        <v>103</v>
      </c>
      <c r="R194" s="229">
        <v>107</v>
      </c>
      <c r="S194" s="229">
        <v>115</v>
      </c>
      <c r="T194" s="229">
        <v>120</v>
      </c>
      <c r="U194" s="229">
        <v>128</v>
      </c>
      <c r="V194" s="229">
        <v>130</v>
      </c>
      <c r="W194" s="229">
        <v>140</v>
      </c>
      <c r="X194" s="229">
        <v>147</v>
      </c>
      <c r="Y194" s="229">
        <v>151</v>
      </c>
      <c r="Z194" s="229">
        <v>158</v>
      </c>
      <c r="AA194" s="229">
        <v>162</v>
      </c>
      <c r="AB194" s="229">
        <v>168</v>
      </c>
      <c r="AC194" s="229">
        <v>173</v>
      </c>
      <c r="AD194" s="229">
        <v>181</v>
      </c>
      <c r="AE194" s="229">
        <v>185</v>
      </c>
      <c r="AF194" s="229">
        <v>189</v>
      </c>
      <c r="AG194" s="229">
        <v>198</v>
      </c>
      <c r="AH194" s="229">
        <v>210</v>
      </c>
      <c r="AI194" s="229">
        <v>217</v>
      </c>
      <c r="AJ194" s="229">
        <v>226</v>
      </c>
      <c r="AK194" s="229">
        <v>231</v>
      </c>
      <c r="AL194" s="229">
        <v>237</v>
      </c>
      <c r="AM194" s="229">
        <v>247</v>
      </c>
      <c r="AN194" s="229">
        <v>254</v>
      </c>
      <c r="AO194" s="229">
        <v>265</v>
      </c>
      <c r="AP194" s="229">
        <v>281</v>
      </c>
      <c r="AQ194" s="229">
        <v>292</v>
      </c>
      <c r="AR194" s="229">
        <v>307</v>
      </c>
      <c r="AS194" s="229">
        <v>314</v>
      </c>
      <c r="AT194" s="229">
        <v>323</v>
      </c>
      <c r="AU194" s="229">
        <v>334</v>
      </c>
      <c r="AV194" s="229">
        <v>342</v>
      </c>
      <c r="AW194" s="229">
        <v>349</v>
      </c>
      <c r="AX194" s="229">
        <v>353</v>
      </c>
    </row>
    <row r="195" spans="1:50" x14ac:dyDescent="0.25">
      <c r="A195" s="228" t="s">
        <v>435</v>
      </c>
      <c r="B195" s="172">
        <v>0</v>
      </c>
      <c r="C195" s="229">
        <v>0</v>
      </c>
      <c r="D195" s="229">
        <v>0</v>
      </c>
      <c r="E195" s="229">
        <v>0</v>
      </c>
      <c r="F195" s="229">
        <v>0</v>
      </c>
      <c r="G195" s="229">
        <v>0</v>
      </c>
      <c r="H195" s="229">
        <v>0</v>
      </c>
      <c r="I195" s="229">
        <v>0</v>
      </c>
      <c r="J195" s="229">
        <v>0</v>
      </c>
      <c r="K195" s="229">
        <v>0</v>
      </c>
      <c r="L195" s="229">
        <v>0</v>
      </c>
      <c r="M195" s="229">
        <v>0</v>
      </c>
      <c r="N195" s="229">
        <v>0</v>
      </c>
      <c r="O195" s="229">
        <v>0</v>
      </c>
      <c r="P195" s="229">
        <v>0</v>
      </c>
      <c r="Q195" s="229">
        <v>0</v>
      </c>
      <c r="R195" s="229">
        <v>0</v>
      </c>
      <c r="S195" s="229">
        <v>0</v>
      </c>
      <c r="T195" s="229">
        <v>0</v>
      </c>
      <c r="U195" s="229">
        <v>0</v>
      </c>
      <c r="V195" s="229">
        <v>0</v>
      </c>
      <c r="W195" s="229">
        <v>0</v>
      </c>
      <c r="X195" s="229">
        <v>0</v>
      </c>
      <c r="Y195" s="229">
        <v>0</v>
      </c>
      <c r="Z195" s="229">
        <v>0</v>
      </c>
      <c r="AA195" s="229">
        <v>0</v>
      </c>
      <c r="AB195" s="229">
        <v>0</v>
      </c>
      <c r="AC195" s="229">
        <v>0</v>
      </c>
      <c r="AD195" s="229">
        <v>0</v>
      </c>
      <c r="AE195" s="229">
        <v>0</v>
      </c>
      <c r="AF195" s="229">
        <v>0</v>
      </c>
      <c r="AG195" s="229">
        <v>0</v>
      </c>
      <c r="AH195" s="229">
        <v>0</v>
      </c>
      <c r="AI195" s="229">
        <v>0</v>
      </c>
      <c r="AJ195" s="229">
        <v>0</v>
      </c>
      <c r="AK195" s="229">
        <v>0</v>
      </c>
      <c r="AL195" s="229">
        <v>0</v>
      </c>
      <c r="AM195" s="229">
        <v>0</v>
      </c>
      <c r="AN195" s="229">
        <v>0</v>
      </c>
      <c r="AO195" s="229">
        <v>0</v>
      </c>
      <c r="AP195" s="229">
        <v>0</v>
      </c>
      <c r="AQ195" s="229">
        <v>0</v>
      </c>
      <c r="AR195" s="229">
        <v>0</v>
      </c>
      <c r="AS195" s="229">
        <v>0</v>
      </c>
      <c r="AT195" s="229">
        <v>0</v>
      </c>
      <c r="AU195" s="229">
        <v>0</v>
      </c>
      <c r="AV195" s="229">
        <v>1</v>
      </c>
      <c r="AW195" s="229">
        <v>1</v>
      </c>
      <c r="AX195" s="229">
        <v>1</v>
      </c>
    </row>
    <row r="196" spans="1:50" x14ac:dyDescent="0.25">
      <c r="A196" s="228" t="s">
        <v>28</v>
      </c>
      <c r="B196" s="165">
        <v>0</v>
      </c>
      <c r="C196" s="229">
        <v>26</v>
      </c>
      <c r="D196" s="229">
        <v>47</v>
      </c>
      <c r="E196" s="229">
        <v>72</v>
      </c>
      <c r="F196" s="229">
        <v>110</v>
      </c>
      <c r="G196" s="229">
        <v>150</v>
      </c>
      <c r="H196" s="229">
        <v>173</v>
      </c>
      <c r="I196" s="229">
        <v>204</v>
      </c>
      <c r="J196" s="229">
        <v>256</v>
      </c>
      <c r="K196" s="229">
        <v>289</v>
      </c>
      <c r="L196" s="229">
        <v>329</v>
      </c>
      <c r="M196" s="229">
        <v>357</v>
      </c>
      <c r="N196" s="229">
        <v>385</v>
      </c>
      <c r="O196" s="229">
        <v>415</v>
      </c>
      <c r="P196" s="229">
        <v>451</v>
      </c>
      <c r="Q196" s="229">
        <v>480</v>
      </c>
      <c r="R196" s="229">
        <v>525</v>
      </c>
      <c r="S196" s="229">
        <v>562</v>
      </c>
      <c r="T196" s="229">
        <v>599</v>
      </c>
      <c r="U196" s="229">
        <v>643</v>
      </c>
      <c r="V196" s="229">
        <v>660</v>
      </c>
      <c r="W196" s="229">
        <v>690</v>
      </c>
      <c r="X196" s="229">
        <v>733</v>
      </c>
      <c r="Y196" s="229">
        <v>773</v>
      </c>
      <c r="Z196" s="229">
        <v>821</v>
      </c>
      <c r="AA196" s="229">
        <v>844</v>
      </c>
      <c r="AB196" s="229">
        <v>877</v>
      </c>
      <c r="AC196" s="229">
        <v>945</v>
      </c>
      <c r="AD196" s="229">
        <v>1011</v>
      </c>
      <c r="AE196" s="229">
        <v>1054</v>
      </c>
      <c r="AF196" s="229">
        <v>1116</v>
      </c>
      <c r="AG196" s="229">
        <v>1192</v>
      </c>
      <c r="AH196" s="229">
        <v>1254</v>
      </c>
      <c r="AI196" s="229">
        <v>1298</v>
      </c>
      <c r="AJ196" s="229">
        <v>1341</v>
      </c>
      <c r="AK196" s="229">
        <v>1400</v>
      </c>
      <c r="AL196" s="229">
        <v>1449</v>
      </c>
      <c r="AM196" s="229">
        <v>1509</v>
      </c>
      <c r="AN196" s="229">
        <v>1549</v>
      </c>
      <c r="AO196" s="229">
        <v>1597</v>
      </c>
      <c r="AP196" s="229">
        <v>1658</v>
      </c>
      <c r="AQ196" s="229">
        <v>1715</v>
      </c>
      <c r="AR196" s="229">
        <v>1799</v>
      </c>
      <c r="AS196" s="229">
        <v>1845</v>
      </c>
      <c r="AT196" s="229">
        <v>1910</v>
      </c>
      <c r="AU196" s="229">
        <v>1943</v>
      </c>
      <c r="AV196" s="229">
        <v>2001</v>
      </c>
      <c r="AW196" s="229">
        <v>2077</v>
      </c>
      <c r="AX196" s="229">
        <v>2128</v>
      </c>
    </row>
    <row r="197" spans="1:50" x14ac:dyDescent="0.25">
      <c r="A197" s="228" t="s">
        <v>29</v>
      </c>
      <c r="B197" s="172">
        <v>0</v>
      </c>
      <c r="C197" s="229">
        <v>4</v>
      </c>
      <c r="D197" s="229">
        <v>9</v>
      </c>
      <c r="E197" s="229">
        <v>12</v>
      </c>
      <c r="F197" s="229">
        <v>19</v>
      </c>
      <c r="G197" s="229">
        <v>22</v>
      </c>
      <c r="H197" s="229">
        <v>25</v>
      </c>
      <c r="I197" s="229">
        <v>29</v>
      </c>
      <c r="J197" s="229">
        <v>37</v>
      </c>
      <c r="K197" s="229">
        <v>42</v>
      </c>
      <c r="L197" s="229">
        <v>47</v>
      </c>
      <c r="M197" s="229">
        <v>50</v>
      </c>
      <c r="N197" s="229">
        <v>51</v>
      </c>
      <c r="O197" s="229">
        <v>52</v>
      </c>
      <c r="P197" s="229">
        <v>54</v>
      </c>
      <c r="Q197" s="229">
        <v>57</v>
      </c>
      <c r="R197" s="229">
        <v>61</v>
      </c>
      <c r="S197" s="229">
        <v>66</v>
      </c>
      <c r="T197" s="229">
        <v>70</v>
      </c>
      <c r="U197" s="229">
        <v>74</v>
      </c>
      <c r="V197" s="229">
        <v>76</v>
      </c>
      <c r="W197" s="229">
        <v>80</v>
      </c>
      <c r="X197" s="229">
        <v>85</v>
      </c>
      <c r="Y197" s="229">
        <v>90</v>
      </c>
      <c r="Z197" s="229">
        <v>96</v>
      </c>
      <c r="AA197" s="229">
        <v>107</v>
      </c>
      <c r="AB197" s="229">
        <v>112</v>
      </c>
      <c r="AC197" s="229">
        <v>120</v>
      </c>
      <c r="AD197" s="229">
        <v>125</v>
      </c>
      <c r="AE197" s="229">
        <v>133</v>
      </c>
      <c r="AF197" s="229">
        <v>140</v>
      </c>
      <c r="AG197" s="229">
        <v>143</v>
      </c>
      <c r="AH197" s="229">
        <v>149</v>
      </c>
      <c r="AI197" s="229">
        <v>152</v>
      </c>
      <c r="AJ197" s="229">
        <v>160</v>
      </c>
      <c r="AK197" s="229">
        <v>166</v>
      </c>
      <c r="AL197" s="229">
        <v>171</v>
      </c>
      <c r="AM197" s="229">
        <v>187</v>
      </c>
      <c r="AN197" s="229">
        <v>188</v>
      </c>
      <c r="AO197" s="229">
        <v>193</v>
      </c>
      <c r="AP197" s="229">
        <v>211</v>
      </c>
      <c r="AQ197" s="229">
        <v>226</v>
      </c>
      <c r="AR197" s="229">
        <v>252</v>
      </c>
      <c r="AS197" s="229">
        <v>263</v>
      </c>
      <c r="AT197" s="229">
        <v>267</v>
      </c>
      <c r="AU197" s="229">
        <v>273</v>
      </c>
      <c r="AV197" s="229">
        <v>278</v>
      </c>
      <c r="AW197" s="229">
        <v>292</v>
      </c>
      <c r="AX197" s="229">
        <v>301</v>
      </c>
    </row>
    <row r="198" spans="1:50" x14ac:dyDescent="0.25">
      <c r="A198" s="228" t="s">
        <v>30</v>
      </c>
      <c r="B198" s="165">
        <v>0</v>
      </c>
      <c r="C198" s="229">
        <v>17</v>
      </c>
      <c r="D198" s="229">
        <v>37</v>
      </c>
      <c r="E198" s="229">
        <v>52</v>
      </c>
      <c r="F198" s="229">
        <v>76</v>
      </c>
      <c r="G198" s="229">
        <v>95</v>
      </c>
      <c r="H198" s="229">
        <v>107</v>
      </c>
      <c r="I198" s="229">
        <v>118</v>
      </c>
      <c r="J198" s="229">
        <v>148</v>
      </c>
      <c r="K198" s="229">
        <v>169</v>
      </c>
      <c r="L198" s="229">
        <v>178</v>
      </c>
      <c r="M198" s="229">
        <v>187</v>
      </c>
      <c r="N198" s="229">
        <v>201</v>
      </c>
      <c r="O198" s="229">
        <v>218</v>
      </c>
      <c r="P198" s="229">
        <v>237</v>
      </c>
      <c r="Q198" s="229">
        <v>249</v>
      </c>
      <c r="R198" s="229">
        <v>281</v>
      </c>
      <c r="S198" s="229">
        <v>303</v>
      </c>
      <c r="T198" s="229">
        <v>328</v>
      </c>
      <c r="U198" s="229">
        <v>352</v>
      </c>
      <c r="V198" s="229">
        <v>369</v>
      </c>
      <c r="W198" s="229">
        <v>381</v>
      </c>
      <c r="X198" s="229">
        <v>398</v>
      </c>
      <c r="Y198" s="229">
        <v>411</v>
      </c>
      <c r="Z198" s="229">
        <v>442</v>
      </c>
      <c r="AA198" s="229">
        <v>453</v>
      </c>
      <c r="AB198" s="229">
        <v>474</v>
      </c>
      <c r="AC198" s="229">
        <v>487</v>
      </c>
      <c r="AD198" s="229">
        <v>511</v>
      </c>
      <c r="AE198" s="229">
        <v>529</v>
      </c>
      <c r="AF198" s="229">
        <v>561</v>
      </c>
      <c r="AG198" s="229">
        <v>598</v>
      </c>
      <c r="AH198" s="229">
        <v>630</v>
      </c>
      <c r="AI198" s="229">
        <v>643</v>
      </c>
      <c r="AJ198" s="229">
        <v>661</v>
      </c>
      <c r="AK198" s="229">
        <v>679</v>
      </c>
      <c r="AL198" s="229">
        <v>701</v>
      </c>
      <c r="AM198" s="229">
        <v>724</v>
      </c>
      <c r="AN198" s="229">
        <v>732</v>
      </c>
      <c r="AO198" s="229">
        <v>748</v>
      </c>
      <c r="AP198" s="229">
        <v>771</v>
      </c>
      <c r="AQ198" s="229">
        <v>787</v>
      </c>
      <c r="AR198" s="229">
        <v>806</v>
      </c>
      <c r="AS198" s="229">
        <v>827</v>
      </c>
      <c r="AT198" s="229">
        <v>847</v>
      </c>
      <c r="AU198" s="229">
        <v>860</v>
      </c>
      <c r="AV198" s="229">
        <v>875</v>
      </c>
      <c r="AW198" s="229">
        <v>902</v>
      </c>
      <c r="AX198" s="229">
        <v>913</v>
      </c>
    </row>
    <row r="199" spans="1:50" x14ac:dyDescent="0.25">
      <c r="A199" s="228" t="s">
        <v>31</v>
      </c>
      <c r="B199" s="172">
        <v>0</v>
      </c>
      <c r="C199" s="229">
        <v>2</v>
      </c>
      <c r="D199" s="229">
        <v>2</v>
      </c>
      <c r="E199" s="229">
        <v>7</v>
      </c>
      <c r="F199" s="229">
        <v>8</v>
      </c>
      <c r="G199" s="229">
        <v>8</v>
      </c>
      <c r="H199" s="229">
        <v>8</v>
      </c>
      <c r="I199" s="229">
        <v>8</v>
      </c>
      <c r="J199" s="229">
        <v>9</v>
      </c>
      <c r="K199" s="229">
        <v>10</v>
      </c>
      <c r="L199" s="229">
        <v>12</v>
      </c>
      <c r="M199" s="229">
        <v>12</v>
      </c>
      <c r="N199" s="229">
        <v>12</v>
      </c>
      <c r="O199" s="229">
        <v>12</v>
      </c>
      <c r="P199" s="229">
        <v>15</v>
      </c>
      <c r="Q199" s="229">
        <v>17</v>
      </c>
      <c r="R199" s="229">
        <v>18</v>
      </c>
      <c r="S199" s="229">
        <v>22</v>
      </c>
      <c r="T199" s="229">
        <v>24</v>
      </c>
      <c r="U199" s="229">
        <v>25</v>
      </c>
      <c r="V199" s="229">
        <v>26</v>
      </c>
      <c r="W199" s="229">
        <v>27</v>
      </c>
      <c r="X199" s="229">
        <v>28</v>
      </c>
      <c r="Y199" s="229">
        <v>30</v>
      </c>
      <c r="Z199" s="229">
        <v>33</v>
      </c>
      <c r="AA199" s="229">
        <v>34</v>
      </c>
      <c r="AB199" s="229">
        <v>35</v>
      </c>
      <c r="AC199" s="229">
        <v>38</v>
      </c>
      <c r="AD199" s="229">
        <v>40</v>
      </c>
      <c r="AE199" s="229">
        <v>41</v>
      </c>
      <c r="AF199" s="229">
        <v>44</v>
      </c>
      <c r="AG199" s="229">
        <v>49</v>
      </c>
      <c r="AH199" s="229">
        <v>49</v>
      </c>
      <c r="AI199" s="229">
        <v>49</v>
      </c>
      <c r="AJ199" s="229">
        <v>49</v>
      </c>
      <c r="AK199" s="229">
        <v>50</v>
      </c>
      <c r="AL199" s="229">
        <v>50</v>
      </c>
      <c r="AM199" s="229">
        <v>50</v>
      </c>
      <c r="AN199" s="229">
        <v>50</v>
      </c>
      <c r="AO199" s="229">
        <v>51</v>
      </c>
      <c r="AP199" s="229">
        <v>51</v>
      </c>
      <c r="AQ199" s="229">
        <v>52</v>
      </c>
      <c r="AR199" s="229">
        <v>52</v>
      </c>
      <c r="AS199" s="229">
        <v>52</v>
      </c>
      <c r="AT199" s="229">
        <v>52</v>
      </c>
      <c r="AU199" s="229">
        <v>52</v>
      </c>
      <c r="AV199" s="229">
        <v>52</v>
      </c>
      <c r="AW199" s="229">
        <v>52</v>
      </c>
      <c r="AX199" s="229">
        <v>54</v>
      </c>
    </row>
    <row r="200" spans="1:50" x14ac:dyDescent="0.25">
      <c r="A200" s="228" t="s">
        <v>32</v>
      </c>
      <c r="B200" s="165">
        <v>0</v>
      </c>
      <c r="C200" s="229">
        <v>1</v>
      </c>
      <c r="D200" s="229">
        <v>2</v>
      </c>
      <c r="E200" s="229">
        <v>2</v>
      </c>
      <c r="F200" s="229">
        <v>2</v>
      </c>
      <c r="G200" s="229">
        <v>3</v>
      </c>
      <c r="H200" s="229">
        <v>3</v>
      </c>
      <c r="I200" s="229">
        <v>3</v>
      </c>
      <c r="J200" s="229">
        <v>3</v>
      </c>
      <c r="K200" s="229">
        <v>4</v>
      </c>
      <c r="L200" s="229">
        <v>4</v>
      </c>
      <c r="M200" s="229">
        <v>4</v>
      </c>
      <c r="N200" s="229">
        <v>5</v>
      </c>
      <c r="O200" s="229">
        <v>5</v>
      </c>
      <c r="P200" s="229">
        <v>5</v>
      </c>
      <c r="Q200" s="229">
        <v>5</v>
      </c>
      <c r="R200" s="229">
        <v>7</v>
      </c>
      <c r="S200" s="229">
        <v>8</v>
      </c>
      <c r="T200" s="229">
        <v>10</v>
      </c>
      <c r="U200" s="229">
        <v>11</v>
      </c>
      <c r="V200" s="229">
        <v>12</v>
      </c>
      <c r="W200" s="229">
        <v>12</v>
      </c>
      <c r="X200" s="229">
        <v>12</v>
      </c>
      <c r="Y200" s="229">
        <v>12</v>
      </c>
      <c r="Z200" s="229">
        <v>13</v>
      </c>
      <c r="AA200" s="229">
        <v>14</v>
      </c>
      <c r="AB200" s="229">
        <v>15</v>
      </c>
      <c r="AC200" s="229">
        <v>16</v>
      </c>
      <c r="AD200" s="229">
        <v>16</v>
      </c>
      <c r="AE200" s="229">
        <v>18</v>
      </c>
      <c r="AF200" s="229">
        <v>18</v>
      </c>
      <c r="AG200" s="229">
        <v>18</v>
      </c>
      <c r="AH200" s="229">
        <v>18</v>
      </c>
      <c r="AI200" s="229">
        <v>18</v>
      </c>
      <c r="AJ200" s="229">
        <v>18</v>
      </c>
      <c r="AK200" s="229">
        <v>18</v>
      </c>
      <c r="AL200" s="229">
        <v>18</v>
      </c>
      <c r="AM200" s="229">
        <v>18</v>
      </c>
      <c r="AN200" s="229">
        <v>18</v>
      </c>
      <c r="AO200" s="229">
        <v>18</v>
      </c>
      <c r="AP200" s="229">
        <v>18</v>
      </c>
      <c r="AQ200" s="229">
        <v>18</v>
      </c>
      <c r="AR200" s="229">
        <v>18</v>
      </c>
      <c r="AS200" s="229">
        <v>18</v>
      </c>
      <c r="AT200" s="229">
        <v>18</v>
      </c>
      <c r="AU200" s="229">
        <v>18</v>
      </c>
      <c r="AV200" s="229">
        <v>18</v>
      </c>
      <c r="AW200" s="229">
        <v>18</v>
      </c>
      <c r="AX200" s="229">
        <v>18</v>
      </c>
    </row>
    <row r="201" spans="1:50" x14ac:dyDescent="0.25">
      <c r="A201" s="228" t="s">
        <v>33</v>
      </c>
      <c r="B201" s="172">
        <v>0</v>
      </c>
      <c r="C201" s="229">
        <v>5</v>
      </c>
      <c r="D201" s="229">
        <v>8</v>
      </c>
      <c r="E201" s="229">
        <v>12</v>
      </c>
      <c r="F201" s="229">
        <v>20</v>
      </c>
      <c r="G201" s="229">
        <v>25</v>
      </c>
      <c r="H201" s="229">
        <v>29</v>
      </c>
      <c r="I201" s="229">
        <v>31</v>
      </c>
      <c r="J201" s="229">
        <v>36</v>
      </c>
      <c r="K201" s="229">
        <v>38</v>
      </c>
      <c r="L201" s="229">
        <v>42</v>
      </c>
      <c r="M201" s="229">
        <v>42</v>
      </c>
      <c r="N201" s="229">
        <v>46</v>
      </c>
      <c r="O201" s="229">
        <v>51</v>
      </c>
      <c r="P201" s="229">
        <v>53</v>
      </c>
      <c r="Q201" s="229">
        <v>54</v>
      </c>
      <c r="R201" s="229">
        <v>61</v>
      </c>
      <c r="S201" s="229">
        <v>64</v>
      </c>
      <c r="T201" s="229">
        <v>66</v>
      </c>
      <c r="U201" s="229">
        <v>69</v>
      </c>
      <c r="V201" s="229">
        <v>71</v>
      </c>
      <c r="W201" s="229">
        <v>73</v>
      </c>
      <c r="X201" s="229">
        <v>74</v>
      </c>
      <c r="Y201" s="229">
        <v>77</v>
      </c>
      <c r="Z201" s="229">
        <v>80</v>
      </c>
      <c r="AA201" s="229">
        <v>87</v>
      </c>
      <c r="AB201" s="229">
        <v>92</v>
      </c>
      <c r="AC201" s="229">
        <v>93</v>
      </c>
      <c r="AD201" s="229">
        <v>103</v>
      </c>
      <c r="AE201" s="229">
        <v>109</v>
      </c>
      <c r="AF201" s="229">
        <v>114</v>
      </c>
      <c r="AG201" s="229">
        <v>120</v>
      </c>
      <c r="AH201" s="229">
        <v>126</v>
      </c>
      <c r="AI201" s="229">
        <v>129</v>
      </c>
      <c r="AJ201" s="229">
        <v>132</v>
      </c>
      <c r="AK201" s="229">
        <v>136</v>
      </c>
      <c r="AL201" s="229">
        <v>141</v>
      </c>
      <c r="AM201" s="229">
        <v>146</v>
      </c>
      <c r="AN201" s="229">
        <v>148</v>
      </c>
      <c r="AO201" s="229">
        <v>152</v>
      </c>
      <c r="AP201" s="229">
        <v>159</v>
      </c>
      <c r="AQ201" s="229">
        <v>164</v>
      </c>
      <c r="AR201" s="229">
        <v>168</v>
      </c>
      <c r="AS201" s="229">
        <v>177</v>
      </c>
      <c r="AT201" s="229">
        <v>180</v>
      </c>
      <c r="AU201" s="229">
        <v>185</v>
      </c>
      <c r="AV201" s="229">
        <v>191</v>
      </c>
      <c r="AW201" s="229">
        <v>198</v>
      </c>
      <c r="AX201" s="229">
        <v>203</v>
      </c>
    </row>
    <row r="202" spans="1:50" x14ac:dyDescent="0.25">
      <c r="A202" s="228" t="s">
        <v>34</v>
      </c>
      <c r="B202" s="165">
        <v>0</v>
      </c>
      <c r="C202" s="229">
        <v>0</v>
      </c>
      <c r="D202" s="229">
        <v>0</v>
      </c>
      <c r="E202" s="229">
        <v>0</v>
      </c>
      <c r="F202" s="229">
        <v>0</v>
      </c>
      <c r="G202" s="229">
        <v>0</v>
      </c>
      <c r="H202" s="229">
        <v>0</v>
      </c>
      <c r="I202" s="229">
        <v>0</v>
      </c>
      <c r="J202" s="229">
        <v>0</v>
      </c>
      <c r="K202" s="229">
        <v>0</v>
      </c>
      <c r="L202" s="229">
        <v>0</v>
      </c>
      <c r="M202" s="229">
        <v>0</v>
      </c>
      <c r="N202" s="229">
        <v>0</v>
      </c>
      <c r="O202" s="229">
        <v>0</v>
      </c>
      <c r="P202" s="229">
        <v>0</v>
      </c>
      <c r="Q202" s="229">
        <v>0</v>
      </c>
      <c r="R202" s="229">
        <v>0</v>
      </c>
      <c r="S202" s="229">
        <v>0</v>
      </c>
      <c r="T202" s="229">
        <v>0</v>
      </c>
      <c r="U202" s="229">
        <v>1</v>
      </c>
      <c r="V202" s="229">
        <v>1</v>
      </c>
      <c r="W202" s="229">
        <v>1</v>
      </c>
      <c r="X202" s="229">
        <v>1</v>
      </c>
      <c r="Y202" s="229">
        <v>1</v>
      </c>
      <c r="Z202" s="229">
        <v>1</v>
      </c>
      <c r="AA202" s="229">
        <v>1</v>
      </c>
      <c r="AB202" s="229">
        <v>2</v>
      </c>
      <c r="AC202" s="229">
        <v>2</v>
      </c>
      <c r="AD202" s="229">
        <v>2</v>
      </c>
      <c r="AE202" s="229">
        <v>2</v>
      </c>
      <c r="AF202" s="229">
        <v>2</v>
      </c>
      <c r="AG202" s="229">
        <v>2</v>
      </c>
      <c r="AH202" s="229">
        <v>2</v>
      </c>
      <c r="AI202" s="229">
        <v>2</v>
      </c>
      <c r="AJ202" s="229">
        <v>2</v>
      </c>
      <c r="AK202" s="229">
        <v>3</v>
      </c>
      <c r="AL202" s="229">
        <v>3</v>
      </c>
      <c r="AM202" s="229">
        <v>3</v>
      </c>
      <c r="AN202" s="229">
        <v>4</v>
      </c>
      <c r="AO202" s="229">
        <v>4</v>
      </c>
      <c r="AP202" s="229">
        <v>5</v>
      </c>
      <c r="AQ202" s="229">
        <v>5</v>
      </c>
      <c r="AR202" s="229">
        <v>5</v>
      </c>
      <c r="AS202" s="229">
        <v>5</v>
      </c>
      <c r="AT202" s="229">
        <v>5</v>
      </c>
      <c r="AU202" s="229">
        <v>8</v>
      </c>
      <c r="AV202" s="229">
        <v>9</v>
      </c>
      <c r="AW202" s="229">
        <v>9</v>
      </c>
      <c r="AX202" s="229">
        <v>9</v>
      </c>
    </row>
    <row r="203" spans="1:50" x14ac:dyDescent="0.25">
      <c r="A203" s="199" t="s">
        <v>95</v>
      </c>
      <c r="B203" s="172">
        <v>0</v>
      </c>
      <c r="C203" s="229">
        <v>3</v>
      </c>
      <c r="D203" s="229">
        <v>4</v>
      </c>
      <c r="E203" s="229">
        <v>5</v>
      </c>
      <c r="F203" s="229">
        <v>6</v>
      </c>
      <c r="G203" s="229">
        <v>7</v>
      </c>
      <c r="H203" s="229">
        <v>8</v>
      </c>
      <c r="I203" s="229">
        <v>10</v>
      </c>
      <c r="J203" s="229">
        <v>12</v>
      </c>
      <c r="K203" s="229">
        <v>15</v>
      </c>
      <c r="L203" s="229">
        <v>15</v>
      </c>
      <c r="M203" s="229">
        <v>16</v>
      </c>
      <c r="N203" s="229">
        <v>16</v>
      </c>
      <c r="O203" s="229">
        <v>18</v>
      </c>
      <c r="P203" s="229">
        <v>18</v>
      </c>
      <c r="Q203" s="229">
        <v>19</v>
      </c>
      <c r="R203" s="229">
        <v>22</v>
      </c>
      <c r="S203" s="229">
        <v>26</v>
      </c>
      <c r="T203" s="229">
        <v>27</v>
      </c>
      <c r="U203" s="229">
        <v>27</v>
      </c>
      <c r="V203" s="229">
        <v>27</v>
      </c>
      <c r="W203" s="229">
        <v>28</v>
      </c>
      <c r="X203" s="229">
        <v>28</v>
      </c>
      <c r="Y203" s="229">
        <v>29</v>
      </c>
      <c r="Z203" s="229">
        <v>32</v>
      </c>
      <c r="AA203" s="229">
        <v>33</v>
      </c>
      <c r="AB203" s="229">
        <v>33</v>
      </c>
      <c r="AC203" s="229">
        <v>33</v>
      </c>
      <c r="AD203" s="229">
        <v>37</v>
      </c>
      <c r="AE203" s="229">
        <v>38</v>
      </c>
      <c r="AF203" s="229">
        <v>40</v>
      </c>
      <c r="AG203" s="229">
        <v>40</v>
      </c>
      <c r="AH203" s="229">
        <v>40</v>
      </c>
      <c r="AI203" s="229">
        <v>41</v>
      </c>
      <c r="AJ203" s="229">
        <v>42</v>
      </c>
      <c r="AK203" s="229">
        <v>42</v>
      </c>
      <c r="AL203" s="229">
        <v>44</v>
      </c>
      <c r="AM203" s="229">
        <v>44</v>
      </c>
      <c r="AN203" s="229">
        <v>44</v>
      </c>
      <c r="AO203" s="229">
        <v>44</v>
      </c>
      <c r="AP203" s="229">
        <v>45</v>
      </c>
      <c r="AQ203" s="229">
        <v>45</v>
      </c>
      <c r="AR203" s="229">
        <v>45</v>
      </c>
      <c r="AS203" s="229">
        <v>45</v>
      </c>
      <c r="AT203" s="229">
        <v>47</v>
      </c>
      <c r="AU203" s="229">
        <v>47</v>
      </c>
      <c r="AV203" s="229">
        <v>47</v>
      </c>
      <c r="AW203" s="229">
        <v>48</v>
      </c>
      <c r="AX203" s="229">
        <v>49</v>
      </c>
    </row>
    <row r="204" spans="1:50" x14ac:dyDescent="0.25">
      <c r="A204" s="230" t="s">
        <v>96</v>
      </c>
      <c r="B204" s="165">
        <v>0</v>
      </c>
      <c r="C204" s="229">
        <v>0</v>
      </c>
      <c r="D204" s="229">
        <v>1</v>
      </c>
      <c r="E204" s="229">
        <v>1</v>
      </c>
      <c r="F204" s="229">
        <v>1</v>
      </c>
      <c r="G204" s="229">
        <v>1</v>
      </c>
      <c r="H204" s="229">
        <v>2</v>
      </c>
      <c r="I204" s="229">
        <v>3</v>
      </c>
      <c r="J204" s="229">
        <v>4</v>
      </c>
      <c r="K204" s="229">
        <v>4</v>
      </c>
      <c r="L204" s="229">
        <v>4</v>
      </c>
      <c r="M204" s="229">
        <v>4</v>
      </c>
      <c r="N204" s="229">
        <v>4</v>
      </c>
      <c r="O204" s="229">
        <v>4</v>
      </c>
      <c r="P204" s="229">
        <v>4</v>
      </c>
      <c r="Q204" s="229">
        <v>4</v>
      </c>
      <c r="R204" s="229">
        <v>4</v>
      </c>
      <c r="S204" s="229">
        <v>4</v>
      </c>
      <c r="T204" s="229">
        <v>4</v>
      </c>
      <c r="U204" s="229">
        <v>4</v>
      </c>
      <c r="V204" s="229">
        <v>4</v>
      </c>
      <c r="W204" s="229">
        <v>4</v>
      </c>
      <c r="X204" s="229">
        <v>4</v>
      </c>
      <c r="Y204" s="229">
        <v>4</v>
      </c>
      <c r="Z204" s="229">
        <v>4</v>
      </c>
      <c r="AA204" s="229">
        <v>4</v>
      </c>
      <c r="AB204" s="229">
        <v>4</v>
      </c>
      <c r="AC204" s="229">
        <v>4</v>
      </c>
      <c r="AD204" s="229">
        <v>4</v>
      </c>
      <c r="AE204" s="229">
        <v>4</v>
      </c>
      <c r="AF204" s="229">
        <v>4</v>
      </c>
      <c r="AG204" s="229">
        <v>4</v>
      </c>
      <c r="AH204" s="229">
        <v>4</v>
      </c>
      <c r="AI204" s="229">
        <v>5</v>
      </c>
      <c r="AJ204" s="229">
        <v>5</v>
      </c>
      <c r="AK204" s="229">
        <v>5</v>
      </c>
      <c r="AL204" s="229">
        <v>6</v>
      </c>
      <c r="AM204" s="229">
        <v>7</v>
      </c>
      <c r="AN204" s="229">
        <v>7</v>
      </c>
      <c r="AO204" s="229">
        <v>7</v>
      </c>
      <c r="AP204" s="229">
        <v>8</v>
      </c>
      <c r="AQ204" s="229">
        <v>8</v>
      </c>
      <c r="AR204" s="229">
        <v>8</v>
      </c>
      <c r="AS204" s="229">
        <v>8</v>
      </c>
      <c r="AT204" s="229">
        <v>9</v>
      </c>
      <c r="AU204" s="229">
        <v>9</v>
      </c>
      <c r="AV204" s="229">
        <v>9</v>
      </c>
      <c r="AW204" s="229">
        <v>10</v>
      </c>
      <c r="AX204" s="229">
        <v>10</v>
      </c>
    </row>
    <row r="205" spans="1:50" x14ac:dyDescent="0.25">
      <c r="A205" s="230" t="s">
        <v>97</v>
      </c>
      <c r="B205" s="172">
        <v>0</v>
      </c>
      <c r="C205" s="229">
        <v>13</v>
      </c>
      <c r="D205" s="229">
        <v>23</v>
      </c>
      <c r="E205" s="229">
        <v>35</v>
      </c>
      <c r="F205" s="229">
        <v>57</v>
      </c>
      <c r="G205" s="229">
        <v>70</v>
      </c>
      <c r="H205" s="229">
        <v>84</v>
      </c>
      <c r="I205" s="229">
        <v>94</v>
      </c>
      <c r="J205" s="229">
        <v>102</v>
      </c>
      <c r="K205" s="229">
        <v>116</v>
      </c>
      <c r="L205" s="229">
        <v>126</v>
      </c>
      <c r="M205" s="229">
        <v>132</v>
      </c>
      <c r="N205" s="229">
        <v>141</v>
      </c>
      <c r="O205" s="229">
        <v>149</v>
      </c>
      <c r="P205" s="229">
        <v>165</v>
      </c>
      <c r="Q205" s="229">
        <v>176</v>
      </c>
      <c r="R205" s="229">
        <v>191</v>
      </c>
      <c r="S205" s="229">
        <v>209</v>
      </c>
      <c r="T205" s="229">
        <v>223</v>
      </c>
      <c r="U205" s="229">
        <v>241</v>
      </c>
      <c r="V205" s="229">
        <v>248</v>
      </c>
      <c r="W205" s="229">
        <v>262</v>
      </c>
      <c r="X205" s="229">
        <v>272</v>
      </c>
      <c r="Y205" s="229">
        <v>291</v>
      </c>
      <c r="Z205" s="229">
        <v>315</v>
      </c>
      <c r="AA205" s="229">
        <v>330</v>
      </c>
      <c r="AB205" s="229">
        <v>341</v>
      </c>
      <c r="AC205" s="229">
        <v>356</v>
      </c>
      <c r="AD205" s="229">
        <v>374</v>
      </c>
      <c r="AE205" s="229">
        <v>383</v>
      </c>
      <c r="AF205" s="229">
        <v>403</v>
      </c>
      <c r="AG205" s="229">
        <v>420</v>
      </c>
      <c r="AH205" s="229">
        <v>438</v>
      </c>
      <c r="AI205" s="229">
        <v>453</v>
      </c>
      <c r="AJ205" s="229">
        <v>465</v>
      </c>
      <c r="AK205" s="229">
        <v>479</v>
      </c>
      <c r="AL205" s="229">
        <v>497</v>
      </c>
      <c r="AM205" s="229">
        <v>515</v>
      </c>
      <c r="AN205" s="229">
        <v>527</v>
      </c>
      <c r="AO205" s="229">
        <v>535</v>
      </c>
      <c r="AP205" s="229">
        <v>565</v>
      </c>
      <c r="AQ205" s="229">
        <v>581</v>
      </c>
      <c r="AR205" s="229">
        <v>591</v>
      </c>
      <c r="AS205" s="229">
        <v>609</v>
      </c>
      <c r="AT205" s="229">
        <v>622</v>
      </c>
      <c r="AU205" s="229">
        <v>636</v>
      </c>
      <c r="AV205" s="229">
        <v>646</v>
      </c>
      <c r="AW205" s="229">
        <v>658</v>
      </c>
      <c r="AX205" s="229">
        <v>665</v>
      </c>
    </row>
    <row r="206" spans="1:50" x14ac:dyDescent="0.25">
      <c r="A206" s="230" t="s">
        <v>98</v>
      </c>
      <c r="B206" s="165">
        <v>0</v>
      </c>
      <c r="C206" s="229">
        <v>10</v>
      </c>
      <c r="D206" s="229">
        <v>17</v>
      </c>
      <c r="E206" s="229">
        <v>26</v>
      </c>
      <c r="F206" s="229">
        <v>32</v>
      </c>
      <c r="G206" s="229">
        <v>45</v>
      </c>
      <c r="H206" s="229">
        <v>49</v>
      </c>
      <c r="I206" s="229">
        <v>62</v>
      </c>
      <c r="J206" s="229">
        <v>80</v>
      </c>
      <c r="K206" s="229">
        <v>92</v>
      </c>
      <c r="L206" s="229">
        <v>107</v>
      </c>
      <c r="M206" s="229">
        <v>115</v>
      </c>
      <c r="N206" s="229">
        <v>129</v>
      </c>
      <c r="O206" s="229">
        <v>136</v>
      </c>
      <c r="P206" s="229">
        <v>144</v>
      </c>
      <c r="Q206" s="229">
        <v>160</v>
      </c>
      <c r="R206" s="229">
        <v>174</v>
      </c>
      <c r="S206" s="229">
        <v>191</v>
      </c>
      <c r="T206" s="229">
        <v>205</v>
      </c>
      <c r="U206" s="229">
        <v>221</v>
      </c>
      <c r="V206" s="229">
        <v>225</v>
      </c>
      <c r="W206" s="229">
        <v>237</v>
      </c>
      <c r="X206" s="229">
        <v>248</v>
      </c>
      <c r="Y206" s="229">
        <v>258</v>
      </c>
      <c r="Z206" s="229">
        <v>280</v>
      </c>
      <c r="AA206" s="229">
        <v>286</v>
      </c>
      <c r="AB206" s="229">
        <v>298</v>
      </c>
      <c r="AC206" s="229">
        <v>319</v>
      </c>
      <c r="AD206" s="229">
        <v>334</v>
      </c>
      <c r="AE206" s="229">
        <v>349</v>
      </c>
      <c r="AF206" s="229">
        <v>370</v>
      </c>
      <c r="AG206" s="229">
        <v>377</v>
      </c>
      <c r="AH206" s="229">
        <v>396</v>
      </c>
      <c r="AI206" s="229">
        <v>403</v>
      </c>
      <c r="AJ206" s="229">
        <v>416</v>
      </c>
      <c r="AK206" s="229">
        <v>427</v>
      </c>
      <c r="AL206" s="229">
        <v>438</v>
      </c>
      <c r="AM206" s="229">
        <v>448</v>
      </c>
      <c r="AN206" s="229">
        <v>462</v>
      </c>
      <c r="AO206" s="229">
        <v>467</v>
      </c>
      <c r="AP206" s="229">
        <v>481</v>
      </c>
      <c r="AQ206" s="229">
        <v>492</v>
      </c>
      <c r="AR206" s="229">
        <v>507</v>
      </c>
      <c r="AS206" s="229">
        <v>525</v>
      </c>
      <c r="AT206" s="229">
        <v>540</v>
      </c>
      <c r="AU206" s="229">
        <v>548</v>
      </c>
      <c r="AV206" s="229">
        <v>558</v>
      </c>
      <c r="AW206" s="229">
        <v>593</v>
      </c>
      <c r="AX206" s="229">
        <v>607</v>
      </c>
    </row>
    <row r="207" spans="1:50" x14ac:dyDescent="0.25">
      <c r="A207" s="230" t="s">
        <v>99</v>
      </c>
      <c r="B207" s="172">
        <v>0</v>
      </c>
      <c r="C207" s="229">
        <v>2</v>
      </c>
      <c r="D207" s="229">
        <v>3</v>
      </c>
      <c r="E207" s="229">
        <v>7</v>
      </c>
      <c r="F207" s="229">
        <v>16</v>
      </c>
      <c r="G207" s="229">
        <v>23</v>
      </c>
      <c r="H207" s="229">
        <v>31</v>
      </c>
      <c r="I207" s="229">
        <v>35</v>
      </c>
      <c r="J207" s="229">
        <v>42</v>
      </c>
      <c r="K207" s="229">
        <v>47</v>
      </c>
      <c r="L207" s="229">
        <v>53</v>
      </c>
      <c r="M207" s="229">
        <v>55</v>
      </c>
      <c r="N207" s="229">
        <v>58</v>
      </c>
      <c r="O207" s="229">
        <v>62</v>
      </c>
      <c r="P207" s="229">
        <v>66</v>
      </c>
      <c r="Q207" s="229">
        <v>73</v>
      </c>
      <c r="R207" s="229">
        <v>79</v>
      </c>
      <c r="S207" s="229">
        <v>90</v>
      </c>
      <c r="T207" s="229">
        <v>97</v>
      </c>
      <c r="U207" s="229">
        <v>100</v>
      </c>
      <c r="V207" s="229">
        <v>101</v>
      </c>
      <c r="W207" s="229">
        <v>103</v>
      </c>
      <c r="X207" s="229">
        <v>110</v>
      </c>
      <c r="Y207" s="229">
        <v>115</v>
      </c>
      <c r="Z207" s="229">
        <v>128</v>
      </c>
      <c r="AA207" s="229">
        <v>129</v>
      </c>
      <c r="AB207" s="229">
        <v>134</v>
      </c>
      <c r="AC207" s="229">
        <v>141</v>
      </c>
      <c r="AD207" s="229">
        <v>145</v>
      </c>
      <c r="AE207" s="229">
        <v>152</v>
      </c>
      <c r="AF207" s="229">
        <v>157</v>
      </c>
      <c r="AG207" s="229">
        <v>168</v>
      </c>
      <c r="AH207" s="229">
        <v>179</v>
      </c>
      <c r="AI207" s="229">
        <v>183</v>
      </c>
      <c r="AJ207" s="229">
        <v>190</v>
      </c>
      <c r="AK207" s="229">
        <v>193</v>
      </c>
      <c r="AL207" s="229">
        <v>195</v>
      </c>
      <c r="AM207" s="229">
        <v>199</v>
      </c>
      <c r="AN207" s="229">
        <v>202</v>
      </c>
      <c r="AO207" s="229">
        <v>209</v>
      </c>
      <c r="AP207" s="229">
        <v>221</v>
      </c>
      <c r="AQ207" s="229">
        <v>225</v>
      </c>
      <c r="AR207" s="229">
        <v>233</v>
      </c>
      <c r="AS207" s="229">
        <v>238</v>
      </c>
      <c r="AT207" s="229">
        <v>241</v>
      </c>
      <c r="AU207" s="229">
        <v>249</v>
      </c>
      <c r="AV207" s="229">
        <v>251</v>
      </c>
      <c r="AW207" s="229">
        <v>257</v>
      </c>
      <c r="AX207" s="229">
        <v>259</v>
      </c>
    </row>
    <row r="208" spans="1:50" x14ac:dyDescent="0.25">
      <c r="A208" s="230" t="s">
        <v>100</v>
      </c>
      <c r="B208" s="165">
        <v>0</v>
      </c>
      <c r="C208" s="229">
        <v>1</v>
      </c>
      <c r="D208" s="229">
        <v>3</v>
      </c>
      <c r="E208" s="229">
        <v>7</v>
      </c>
      <c r="F208" s="229">
        <v>9</v>
      </c>
      <c r="G208" s="229">
        <v>11</v>
      </c>
      <c r="H208" s="229">
        <v>13</v>
      </c>
      <c r="I208" s="229">
        <v>14</v>
      </c>
      <c r="J208" s="229">
        <v>14</v>
      </c>
      <c r="K208" s="229">
        <v>15</v>
      </c>
      <c r="L208" s="229">
        <v>20</v>
      </c>
      <c r="M208" s="229">
        <v>23</v>
      </c>
      <c r="N208" s="229">
        <v>24</v>
      </c>
      <c r="O208" s="229">
        <v>26</v>
      </c>
      <c r="P208" s="229">
        <v>27</v>
      </c>
      <c r="Q208" s="229">
        <v>29</v>
      </c>
      <c r="R208" s="229">
        <v>31</v>
      </c>
      <c r="S208" s="229">
        <v>34</v>
      </c>
      <c r="T208" s="229">
        <v>35</v>
      </c>
      <c r="U208" s="229">
        <v>39</v>
      </c>
      <c r="V208" s="229">
        <v>41</v>
      </c>
      <c r="W208" s="229">
        <v>43</v>
      </c>
      <c r="X208" s="229">
        <v>45</v>
      </c>
      <c r="Y208" s="229">
        <v>49</v>
      </c>
      <c r="Z208" s="229">
        <v>56</v>
      </c>
      <c r="AA208" s="229">
        <v>57</v>
      </c>
      <c r="AB208" s="229">
        <v>60</v>
      </c>
      <c r="AC208" s="229">
        <v>63</v>
      </c>
      <c r="AD208" s="229">
        <v>66</v>
      </c>
      <c r="AE208" s="229">
        <v>75</v>
      </c>
      <c r="AF208" s="229">
        <v>76</v>
      </c>
      <c r="AG208" s="229">
        <v>80</v>
      </c>
      <c r="AH208" s="229">
        <v>84</v>
      </c>
      <c r="AI208" s="229">
        <v>85</v>
      </c>
      <c r="AJ208" s="229">
        <v>85</v>
      </c>
      <c r="AK208" s="229">
        <v>88</v>
      </c>
      <c r="AL208" s="229">
        <v>88</v>
      </c>
      <c r="AM208" s="229">
        <v>92</v>
      </c>
      <c r="AN208" s="229">
        <v>93</v>
      </c>
      <c r="AO208" s="229">
        <v>98</v>
      </c>
      <c r="AP208" s="229">
        <v>99</v>
      </c>
      <c r="AQ208" s="229">
        <v>103</v>
      </c>
      <c r="AR208" s="229">
        <v>110</v>
      </c>
      <c r="AS208" s="229">
        <v>116</v>
      </c>
      <c r="AT208" s="229">
        <v>121</v>
      </c>
      <c r="AU208" s="229">
        <v>124</v>
      </c>
      <c r="AV208" s="229">
        <v>125</v>
      </c>
      <c r="AW208" s="229">
        <v>134</v>
      </c>
      <c r="AX208" s="229">
        <v>135</v>
      </c>
    </row>
    <row r="209" spans="1:50" x14ac:dyDescent="0.25">
      <c r="A209" s="230" t="s">
        <v>101</v>
      </c>
      <c r="B209" s="172">
        <v>0</v>
      </c>
      <c r="C209" s="229">
        <v>1</v>
      </c>
      <c r="D209" s="229">
        <v>3</v>
      </c>
      <c r="E209" s="229">
        <v>5</v>
      </c>
      <c r="F209" s="229">
        <v>10</v>
      </c>
      <c r="G209" s="229">
        <v>12</v>
      </c>
      <c r="H209" s="229">
        <v>16</v>
      </c>
      <c r="I209" s="229">
        <v>19</v>
      </c>
      <c r="J209" s="229">
        <v>24</v>
      </c>
      <c r="K209" s="229">
        <v>31</v>
      </c>
      <c r="L209" s="229">
        <v>36</v>
      </c>
      <c r="M209" s="229">
        <v>40</v>
      </c>
      <c r="N209" s="229">
        <v>43</v>
      </c>
      <c r="O209" s="229">
        <v>48</v>
      </c>
      <c r="P209" s="229">
        <v>56</v>
      </c>
      <c r="Q209" s="229">
        <v>57</v>
      </c>
      <c r="R209" s="229">
        <v>61</v>
      </c>
      <c r="S209" s="229">
        <v>66</v>
      </c>
      <c r="T209" s="229">
        <v>70</v>
      </c>
      <c r="U209" s="229">
        <v>73</v>
      </c>
      <c r="V209" s="229">
        <v>76</v>
      </c>
      <c r="W209" s="229">
        <v>76</v>
      </c>
      <c r="X209" s="229">
        <v>77</v>
      </c>
      <c r="Y209" s="229">
        <v>79</v>
      </c>
      <c r="Z209" s="229">
        <v>83</v>
      </c>
      <c r="AA209" s="229">
        <v>86</v>
      </c>
      <c r="AB209" s="229">
        <v>87</v>
      </c>
      <c r="AC209" s="229">
        <v>90</v>
      </c>
      <c r="AD209" s="229">
        <v>92</v>
      </c>
      <c r="AE209" s="229">
        <v>95</v>
      </c>
      <c r="AF209" s="229">
        <v>96</v>
      </c>
      <c r="AG209" s="229">
        <v>98</v>
      </c>
      <c r="AH209" s="229">
        <v>100</v>
      </c>
      <c r="AI209" s="229">
        <v>104</v>
      </c>
      <c r="AJ209" s="229">
        <v>105</v>
      </c>
      <c r="AK209" s="229">
        <v>108</v>
      </c>
      <c r="AL209" s="229">
        <v>117</v>
      </c>
      <c r="AM209" s="229">
        <v>123</v>
      </c>
      <c r="AN209" s="229">
        <v>124</v>
      </c>
      <c r="AO209" s="229">
        <v>126</v>
      </c>
      <c r="AP209" s="229">
        <v>127</v>
      </c>
      <c r="AQ209" s="229">
        <v>133</v>
      </c>
      <c r="AR209" s="229">
        <v>137</v>
      </c>
      <c r="AS209" s="229">
        <v>140</v>
      </c>
      <c r="AT209" s="229">
        <v>145</v>
      </c>
      <c r="AU209" s="229">
        <v>147</v>
      </c>
      <c r="AV209" s="229">
        <v>152</v>
      </c>
      <c r="AW209" s="229">
        <v>156</v>
      </c>
      <c r="AX209" s="229">
        <v>157</v>
      </c>
    </row>
    <row r="210" spans="1:50" x14ac:dyDescent="0.25">
      <c r="A210" s="230" t="s">
        <v>102</v>
      </c>
      <c r="B210" s="165">
        <v>0</v>
      </c>
      <c r="C210" s="229">
        <v>0</v>
      </c>
      <c r="D210" s="229">
        <v>0</v>
      </c>
      <c r="E210" s="229">
        <v>0</v>
      </c>
      <c r="F210" s="229">
        <v>0</v>
      </c>
      <c r="G210" s="229">
        <v>0</v>
      </c>
      <c r="H210" s="229">
        <v>0</v>
      </c>
      <c r="I210" s="229">
        <v>0</v>
      </c>
      <c r="J210" s="229">
        <v>0</v>
      </c>
      <c r="K210" s="229">
        <v>1</v>
      </c>
      <c r="L210" s="229">
        <v>1</v>
      </c>
      <c r="M210" s="229">
        <v>1</v>
      </c>
      <c r="N210" s="229">
        <v>1</v>
      </c>
      <c r="O210" s="229">
        <v>1</v>
      </c>
      <c r="P210" s="229">
        <v>2</v>
      </c>
      <c r="Q210" s="229">
        <v>2</v>
      </c>
      <c r="R210" s="229">
        <v>3</v>
      </c>
      <c r="S210" s="229">
        <v>3</v>
      </c>
      <c r="T210" s="229">
        <v>3</v>
      </c>
      <c r="U210" s="229">
        <v>3</v>
      </c>
      <c r="V210" s="229">
        <v>3</v>
      </c>
      <c r="W210" s="229">
        <v>3</v>
      </c>
      <c r="X210" s="229">
        <v>4</v>
      </c>
      <c r="Y210" s="229">
        <v>6</v>
      </c>
      <c r="Z210" s="229">
        <v>8</v>
      </c>
      <c r="AA210" s="229">
        <v>9</v>
      </c>
      <c r="AB210" s="229">
        <v>10</v>
      </c>
      <c r="AC210" s="229">
        <v>10</v>
      </c>
      <c r="AD210" s="229">
        <v>10</v>
      </c>
      <c r="AE210" s="229">
        <v>10</v>
      </c>
      <c r="AF210" s="229">
        <v>10</v>
      </c>
      <c r="AG210" s="229">
        <v>10</v>
      </c>
      <c r="AH210" s="229">
        <v>11</v>
      </c>
      <c r="AI210" s="229">
        <v>11</v>
      </c>
      <c r="AJ210" s="229">
        <v>11</v>
      </c>
      <c r="AK210" s="229">
        <v>11</v>
      </c>
      <c r="AL210" s="229">
        <v>11</v>
      </c>
      <c r="AM210" s="229">
        <v>11</v>
      </c>
      <c r="AN210" s="229">
        <v>11</v>
      </c>
      <c r="AO210" s="229">
        <v>11</v>
      </c>
      <c r="AP210" s="229">
        <v>11</v>
      </c>
      <c r="AQ210" s="229">
        <v>12</v>
      </c>
      <c r="AR210" s="229">
        <v>12</v>
      </c>
      <c r="AS210" s="229">
        <v>12</v>
      </c>
      <c r="AT210" s="229">
        <v>12</v>
      </c>
      <c r="AU210" s="229">
        <v>12</v>
      </c>
      <c r="AV210" s="229">
        <v>12</v>
      </c>
      <c r="AW210" s="229">
        <v>12</v>
      </c>
      <c r="AX210" s="229">
        <v>12</v>
      </c>
    </row>
    <row r="211" spans="1:50" x14ac:dyDescent="0.25">
      <c r="A211" s="230" t="s">
        <v>103</v>
      </c>
      <c r="B211" s="172">
        <v>0</v>
      </c>
      <c r="C211" s="229">
        <v>3</v>
      </c>
      <c r="D211" s="229">
        <v>4</v>
      </c>
      <c r="E211" s="229">
        <v>4</v>
      </c>
      <c r="F211" s="229">
        <v>5</v>
      </c>
      <c r="G211" s="229">
        <v>6</v>
      </c>
      <c r="H211" s="229">
        <v>8</v>
      </c>
      <c r="I211" s="229">
        <v>13</v>
      </c>
      <c r="J211" s="229">
        <v>16</v>
      </c>
      <c r="K211" s="229">
        <v>18</v>
      </c>
      <c r="L211" s="229">
        <v>21</v>
      </c>
      <c r="M211" s="229">
        <v>22</v>
      </c>
      <c r="N211" s="229">
        <v>23</v>
      </c>
      <c r="O211" s="229">
        <v>24</v>
      </c>
      <c r="P211" s="229">
        <v>24</v>
      </c>
      <c r="Q211" s="229">
        <v>24</v>
      </c>
      <c r="R211" s="229">
        <v>24</v>
      </c>
      <c r="S211" s="229">
        <v>26</v>
      </c>
      <c r="T211" s="229">
        <v>26</v>
      </c>
      <c r="U211" s="229">
        <v>28</v>
      </c>
      <c r="V211" s="229">
        <v>30</v>
      </c>
      <c r="W211" s="229">
        <v>32</v>
      </c>
      <c r="X211" s="229">
        <v>32</v>
      </c>
      <c r="Y211" s="229">
        <v>34</v>
      </c>
      <c r="Z211" s="229">
        <v>41</v>
      </c>
      <c r="AA211" s="229">
        <v>44</v>
      </c>
      <c r="AB211" s="229">
        <v>45</v>
      </c>
      <c r="AC211" s="229">
        <v>48</v>
      </c>
      <c r="AD211" s="229">
        <v>53</v>
      </c>
      <c r="AE211" s="229">
        <v>53</v>
      </c>
      <c r="AF211" s="229">
        <v>53</v>
      </c>
      <c r="AG211" s="229">
        <v>55</v>
      </c>
      <c r="AH211" s="229">
        <v>57</v>
      </c>
      <c r="AI211" s="229">
        <v>57</v>
      </c>
      <c r="AJ211" s="229">
        <v>57</v>
      </c>
      <c r="AK211" s="229">
        <v>57</v>
      </c>
      <c r="AL211" s="229">
        <v>58</v>
      </c>
      <c r="AM211" s="229">
        <v>59</v>
      </c>
      <c r="AN211" s="229">
        <v>64</v>
      </c>
      <c r="AO211" s="229">
        <v>64</v>
      </c>
      <c r="AP211" s="229">
        <v>64</v>
      </c>
      <c r="AQ211" s="229">
        <v>65</v>
      </c>
      <c r="AR211" s="229">
        <v>66</v>
      </c>
      <c r="AS211" s="229">
        <v>66</v>
      </c>
      <c r="AT211" s="229">
        <v>67</v>
      </c>
      <c r="AU211" s="229">
        <v>67</v>
      </c>
      <c r="AV211" s="229">
        <v>69</v>
      </c>
      <c r="AW211" s="229">
        <v>70</v>
      </c>
      <c r="AX211" s="229">
        <v>72</v>
      </c>
    </row>
    <row r="212" spans="1:50" x14ac:dyDescent="0.25">
      <c r="A212" s="230" t="s">
        <v>104</v>
      </c>
      <c r="B212" s="165">
        <v>0</v>
      </c>
      <c r="C212" s="229">
        <v>4</v>
      </c>
      <c r="D212" s="229">
        <v>5</v>
      </c>
      <c r="E212" s="229">
        <v>7</v>
      </c>
      <c r="F212" s="229">
        <v>13</v>
      </c>
      <c r="G212" s="229">
        <v>19</v>
      </c>
      <c r="H212" s="229">
        <v>19</v>
      </c>
      <c r="I212" s="229">
        <v>21</v>
      </c>
      <c r="J212" s="229">
        <v>25</v>
      </c>
      <c r="K212" s="229">
        <v>26</v>
      </c>
      <c r="L212" s="229">
        <v>26</v>
      </c>
      <c r="M212" s="229">
        <v>26</v>
      </c>
      <c r="N212" s="229">
        <v>28</v>
      </c>
      <c r="O212" s="229">
        <v>31</v>
      </c>
      <c r="P212" s="229">
        <v>34</v>
      </c>
      <c r="Q212" s="229">
        <v>37</v>
      </c>
      <c r="R212" s="229">
        <v>41</v>
      </c>
      <c r="S212" s="229">
        <v>41</v>
      </c>
      <c r="T212" s="229">
        <v>42</v>
      </c>
      <c r="U212" s="229">
        <v>45</v>
      </c>
      <c r="V212" s="229">
        <v>46</v>
      </c>
      <c r="W212" s="229">
        <v>49</v>
      </c>
      <c r="X212" s="229">
        <v>51</v>
      </c>
      <c r="Y212" s="229">
        <v>54</v>
      </c>
      <c r="Z212" s="229">
        <v>55</v>
      </c>
      <c r="AA212" s="229">
        <v>55</v>
      </c>
      <c r="AB212" s="229">
        <v>56</v>
      </c>
      <c r="AC212" s="229">
        <v>61</v>
      </c>
      <c r="AD212" s="229">
        <v>63</v>
      </c>
      <c r="AE212" s="229">
        <v>67</v>
      </c>
      <c r="AF212" s="229">
        <v>75</v>
      </c>
      <c r="AG212" s="229">
        <v>79</v>
      </c>
      <c r="AH212" s="229">
        <v>80</v>
      </c>
      <c r="AI212" s="229">
        <v>84</v>
      </c>
      <c r="AJ212" s="229">
        <v>91</v>
      </c>
      <c r="AK212" s="229">
        <v>96</v>
      </c>
      <c r="AL212" s="229">
        <v>97</v>
      </c>
      <c r="AM212" s="229">
        <v>103</v>
      </c>
      <c r="AN212" s="229">
        <v>104</v>
      </c>
      <c r="AO212" s="229">
        <v>107</v>
      </c>
      <c r="AP212" s="229">
        <v>112</v>
      </c>
      <c r="AQ212" s="229">
        <v>118</v>
      </c>
      <c r="AR212" s="229">
        <v>123</v>
      </c>
      <c r="AS212" s="229">
        <v>125</v>
      </c>
      <c r="AT212" s="229">
        <v>128</v>
      </c>
      <c r="AU212" s="229">
        <v>131</v>
      </c>
      <c r="AV212" s="229">
        <v>134</v>
      </c>
      <c r="AW212" s="229">
        <v>141</v>
      </c>
      <c r="AX212" s="229">
        <v>144</v>
      </c>
    </row>
    <row r="213" spans="1:50" x14ac:dyDescent="0.25">
      <c r="A213" s="230" t="s">
        <v>105</v>
      </c>
      <c r="B213" s="172">
        <v>0</v>
      </c>
      <c r="C213" s="229">
        <v>0</v>
      </c>
      <c r="D213" s="229">
        <v>1</v>
      </c>
      <c r="E213" s="229">
        <v>1</v>
      </c>
      <c r="F213" s="229">
        <v>2</v>
      </c>
      <c r="G213" s="229">
        <v>4</v>
      </c>
      <c r="H213" s="229">
        <v>4</v>
      </c>
      <c r="I213" s="229">
        <v>4</v>
      </c>
      <c r="J213" s="229">
        <v>4</v>
      </c>
      <c r="K213" s="229">
        <v>5</v>
      </c>
      <c r="L213" s="229">
        <v>6</v>
      </c>
      <c r="M213" s="229">
        <v>6</v>
      </c>
      <c r="N213" s="229">
        <v>6</v>
      </c>
      <c r="O213" s="229">
        <v>8</v>
      </c>
      <c r="P213" s="229">
        <v>8</v>
      </c>
      <c r="Q213" s="229">
        <v>8</v>
      </c>
      <c r="R213" s="229">
        <v>8</v>
      </c>
      <c r="S213" s="229">
        <v>9</v>
      </c>
      <c r="T213" s="229">
        <v>10</v>
      </c>
      <c r="U213" s="229">
        <v>11</v>
      </c>
      <c r="V213" s="229">
        <v>11</v>
      </c>
      <c r="W213" s="229">
        <v>12</v>
      </c>
      <c r="X213" s="229">
        <v>12</v>
      </c>
      <c r="Y213" s="229">
        <v>13</v>
      </c>
      <c r="Z213" s="229">
        <v>13</v>
      </c>
      <c r="AA213" s="229">
        <v>13</v>
      </c>
      <c r="AB213" s="229">
        <v>13</v>
      </c>
      <c r="AC213" s="229">
        <v>15</v>
      </c>
      <c r="AD213" s="229">
        <v>18</v>
      </c>
      <c r="AE213" s="229">
        <v>19</v>
      </c>
      <c r="AF213" s="229">
        <v>19</v>
      </c>
      <c r="AG213" s="229">
        <v>19</v>
      </c>
      <c r="AH213" s="229">
        <v>19</v>
      </c>
      <c r="AI213" s="229">
        <v>23</v>
      </c>
      <c r="AJ213" s="229">
        <v>25</v>
      </c>
      <c r="AK213" s="229">
        <v>25</v>
      </c>
      <c r="AL213" s="229">
        <v>25</v>
      </c>
      <c r="AM213" s="229">
        <v>28</v>
      </c>
      <c r="AN213" s="229">
        <v>30</v>
      </c>
      <c r="AO213" s="229">
        <v>30</v>
      </c>
      <c r="AP213" s="229">
        <v>33</v>
      </c>
      <c r="AQ213" s="229">
        <v>33</v>
      </c>
      <c r="AR213" s="229">
        <v>33</v>
      </c>
      <c r="AS213" s="229">
        <v>34</v>
      </c>
      <c r="AT213" s="229">
        <v>34</v>
      </c>
      <c r="AU213" s="229">
        <v>34</v>
      </c>
      <c r="AV213" s="229">
        <v>34</v>
      </c>
      <c r="AW213" s="229">
        <v>34</v>
      </c>
      <c r="AX213" s="229">
        <v>34</v>
      </c>
    </row>
    <row r="214" spans="1:50" x14ac:dyDescent="0.25">
      <c r="A214" s="230" t="s">
        <v>106</v>
      </c>
      <c r="B214" s="165">
        <v>0</v>
      </c>
      <c r="C214" s="229">
        <v>6</v>
      </c>
      <c r="D214" s="229">
        <v>6</v>
      </c>
      <c r="E214" s="229">
        <v>12</v>
      </c>
      <c r="F214" s="229">
        <v>19</v>
      </c>
      <c r="G214" s="229">
        <v>23</v>
      </c>
      <c r="H214" s="229">
        <v>24</v>
      </c>
      <c r="I214" s="229">
        <v>26</v>
      </c>
      <c r="J214" s="229">
        <v>30</v>
      </c>
      <c r="K214" s="229">
        <v>34</v>
      </c>
      <c r="L214" s="229">
        <v>34</v>
      </c>
      <c r="M214" s="229">
        <v>39</v>
      </c>
      <c r="N214" s="229">
        <v>44</v>
      </c>
      <c r="O214" s="229">
        <v>48</v>
      </c>
      <c r="P214" s="229">
        <v>57</v>
      </c>
      <c r="Q214" s="229">
        <v>61</v>
      </c>
      <c r="R214" s="229">
        <v>66</v>
      </c>
      <c r="S214" s="229">
        <v>78</v>
      </c>
      <c r="T214" s="229">
        <v>81</v>
      </c>
      <c r="U214" s="229">
        <v>81</v>
      </c>
      <c r="V214" s="229">
        <v>88</v>
      </c>
      <c r="W214" s="229">
        <v>92</v>
      </c>
      <c r="X214" s="229">
        <v>94</v>
      </c>
      <c r="Y214" s="229">
        <v>98</v>
      </c>
      <c r="Z214" s="229">
        <v>105</v>
      </c>
      <c r="AA214" s="229">
        <v>110</v>
      </c>
      <c r="AB214" s="229">
        <v>113</v>
      </c>
      <c r="AC214" s="229">
        <v>117</v>
      </c>
      <c r="AD214" s="229">
        <v>124</v>
      </c>
      <c r="AE214" s="229">
        <v>127</v>
      </c>
      <c r="AF214" s="229">
        <v>131</v>
      </c>
      <c r="AG214" s="229">
        <v>138</v>
      </c>
      <c r="AH214" s="229">
        <v>144</v>
      </c>
      <c r="AI214" s="229">
        <v>147</v>
      </c>
      <c r="AJ214" s="229">
        <v>152</v>
      </c>
      <c r="AK214" s="229">
        <v>158</v>
      </c>
      <c r="AL214" s="229">
        <v>161</v>
      </c>
      <c r="AM214" s="229">
        <v>164</v>
      </c>
      <c r="AN214" s="229">
        <v>166</v>
      </c>
      <c r="AO214" s="229">
        <v>171</v>
      </c>
      <c r="AP214" s="229">
        <v>175</v>
      </c>
      <c r="AQ214" s="229">
        <v>177</v>
      </c>
      <c r="AR214" s="229">
        <v>186</v>
      </c>
      <c r="AS214" s="229">
        <v>189</v>
      </c>
      <c r="AT214" s="229">
        <v>195</v>
      </c>
      <c r="AU214" s="229">
        <v>199</v>
      </c>
      <c r="AV214" s="229">
        <v>203</v>
      </c>
      <c r="AW214" s="229">
        <v>211</v>
      </c>
      <c r="AX214" s="229">
        <v>211</v>
      </c>
    </row>
    <row r="215" spans="1:50" x14ac:dyDescent="0.25">
      <c r="A215" s="230" t="s">
        <v>107</v>
      </c>
      <c r="B215" s="172">
        <v>0</v>
      </c>
      <c r="C215" s="229">
        <v>5</v>
      </c>
      <c r="D215" s="229">
        <v>9</v>
      </c>
      <c r="E215" s="229">
        <v>14</v>
      </c>
      <c r="F215" s="229">
        <v>23</v>
      </c>
      <c r="G215" s="229">
        <v>30</v>
      </c>
      <c r="H215" s="229">
        <v>34</v>
      </c>
      <c r="I215" s="229">
        <v>41</v>
      </c>
      <c r="J215" s="229">
        <v>51</v>
      </c>
      <c r="K215" s="229">
        <v>60</v>
      </c>
      <c r="L215" s="229">
        <v>63</v>
      </c>
      <c r="M215" s="229">
        <v>65</v>
      </c>
      <c r="N215" s="229">
        <v>71</v>
      </c>
      <c r="O215" s="229">
        <v>74</v>
      </c>
      <c r="P215" s="229">
        <v>82</v>
      </c>
      <c r="Q215" s="229">
        <v>86</v>
      </c>
      <c r="R215" s="229">
        <v>93</v>
      </c>
      <c r="S215" s="229">
        <v>98</v>
      </c>
      <c r="T215" s="229">
        <v>106</v>
      </c>
      <c r="U215" s="229">
        <v>110</v>
      </c>
      <c r="V215" s="229">
        <v>111</v>
      </c>
      <c r="W215" s="229">
        <v>119</v>
      </c>
      <c r="X215" s="229">
        <v>128</v>
      </c>
      <c r="Y215" s="229">
        <v>133</v>
      </c>
      <c r="Z215" s="229">
        <v>141</v>
      </c>
      <c r="AA215" s="229">
        <v>147</v>
      </c>
      <c r="AB215" s="229">
        <v>156</v>
      </c>
      <c r="AC215" s="229">
        <v>168</v>
      </c>
      <c r="AD215" s="229">
        <v>173</v>
      </c>
      <c r="AE215" s="229">
        <v>179</v>
      </c>
      <c r="AF215" s="229">
        <v>185</v>
      </c>
      <c r="AG215" s="229">
        <v>190</v>
      </c>
      <c r="AH215" s="229">
        <v>202</v>
      </c>
      <c r="AI215" s="229">
        <v>210</v>
      </c>
      <c r="AJ215" s="229">
        <v>219</v>
      </c>
      <c r="AK215" s="229">
        <v>226</v>
      </c>
      <c r="AL215" s="229">
        <v>231</v>
      </c>
      <c r="AM215" s="229">
        <v>243</v>
      </c>
      <c r="AN215" s="229">
        <v>249</v>
      </c>
      <c r="AO215" s="229">
        <v>259</v>
      </c>
      <c r="AP215" s="229">
        <v>273</v>
      </c>
      <c r="AQ215" s="229">
        <v>286</v>
      </c>
      <c r="AR215" s="229">
        <v>299</v>
      </c>
      <c r="AS215" s="229">
        <v>302</v>
      </c>
      <c r="AT215" s="229">
        <v>307</v>
      </c>
      <c r="AU215" s="229">
        <v>317</v>
      </c>
      <c r="AV215" s="229">
        <v>328</v>
      </c>
      <c r="AW215" s="229">
        <v>335</v>
      </c>
      <c r="AX215" s="229">
        <v>339</v>
      </c>
    </row>
    <row r="216" spans="1:50" x14ac:dyDescent="0.25">
      <c r="A216" s="230" t="s">
        <v>160</v>
      </c>
      <c r="B216" s="165">
        <v>0</v>
      </c>
      <c r="C216" s="229">
        <v>0</v>
      </c>
      <c r="D216" s="229">
        <v>0</v>
      </c>
      <c r="E216" s="229">
        <v>0</v>
      </c>
      <c r="F216" s="229">
        <v>0</v>
      </c>
      <c r="G216" s="229">
        <v>0</v>
      </c>
      <c r="H216" s="229">
        <v>0</v>
      </c>
      <c r="I216" s="229">
        <v>0</v>
      </c>
      <c r="J216" s="229">
        <v>0</v>
      </c>
      <c r="K216" s="229">
        <v>0</v>
      </c>
      <c r="L216" s="229">
        <v>0</v>
      </c>
      <c r="M216" s="229">
        <v>0</v>
      </c>
      <c r="N216" s="229">
        <v>0</v>
      </c>
      <c r="O216" s="229">
        <v>0</v>
      </c>
      <c r="P216" s="229">
        <v>0</v>
      </c>
      <c r="Q216" s="229">
        <v>0</v>
      </c>
      <c r="R216" s="229">
        <v>0</v>
      </c>
      <c r="S216" s="229">
        <v>0</v>
      </c>
      <c r="T216" s="229">
        <v>0</v>
      </c>
      <c r="U216" s="229">
        <v>0</v>
      </c>
      <c r="V216" s="229">
        <v>1</v>
      </c>
      <c r="W216" s="229">
        <v>1</v>
      </c>
      <c r="X216" s="229">
        <v>1</v>
      </c>
      <c r="Y216" s="229">
        <v>1</v>
      </c>
      <c r="Z216" s="229">
        <v>1</v>
      </c>
      <c r="AA216" s="229">
        <v>1</v>
      </c>
      <c r="AB216" s="229">
        <v>1</v>
      </c>
      <c r="AC216" s="229">
        <v>1</v>
      </c>
      <c r="AD216" s="229">
        <v>1</v>
      </c>
      <c r="AE216" s="229">
        <v>1</v>
      </c>
      <c r="AF216" s="229">
        <v>1</v>
      </c>
      <c r="AG216" s="229">
        <v>1</v>
      </c>
      <c r="AH216" s="229">
        <v>1</v>
      </c>
      <c r="AI216" s="229">
        <v>1</v>
      </c>
      <c r="AJ216" s="229">
        <v>1</v>
      </c>
      <c r="AK216" s="229">
        <v>1</v>
      </c>
      <c r="AL216" s="229">
        <v>2</v>
      </c>
      <c r="AM216" s="229">
        <v>2</v>
      </c>
      <c r="AN216" s="229">
        <v>2</v>
      </c>
      <c r="AO216" s="229">
        <v>2</v>
      </c>
      <c r="AP216" s="229">
        <v>2</v>
      </c>
      <c r="AQ216" s="229">
        <v>2</v>
      </c>
      <c r="AR216" s="229">
        <v>2</v>
      </c>
      <c r="AS216" s="229">
        <v>2</v>
      </c>
      <c r="AT216" s="229">
        <v>2</v>
      </c>
      <c r="AU216" s="229">
        <v>2</v>
      </c>
      <c r="AV216" s="229">
        <v>2</v>
      </c>
      <c r="AW216" s="229">
        <v>2</v>
      </c>
      <c r="AX216" s="229">
        <v>3</v>
      </c>
    </row>
    <row r="217" spans="1:50" x14ac:dyDescent="0.25">
      <c r="A217" s="230" t="s">
        <v>108</v>
      </c>
      <c r="B217" s="172">
        <v>0</v>
      </c>
      <c r="C217" s="229">
        <v>0</v>
      </c>
      <c r="D217" s="229">
        <v>0</v>
      </c>
      <c r="E217" s="229">
        <v>0</v>
      </c>
      <c r="F217" s="229">
        <v>0</v>
      </c>
      <c r="G217" s="229">
        <v>0</v>
      </c>
      <c r="H217" s="229">
        <v>0</v>
      </c>
      <c r="I217" s="229">
        <v>0</v>
      </c>
      <c r="J217" s="229">
        <v>0</v>
      </c>
      <c r="K217" s="229">
        <v>3</v>
      </c>
      <c r="L217" s="229">
        <v>8</v>
      </c>
      <c r="M217" s="229">
        <v>11</v>
      </c>
      <c r="N217" s="229">
        <v>14</v>
      </c>
      <c r="O217" s="229">
        <v>17</v>
      </c>
      <c r="P217" s="229">
        <v>19</v>
      </c>
      <c r="Q217" s="229">
        <v>20</v>
      </c>
      <c r="R217" s="229">
        <v>21</v>
      </c>
      <c r="S217" s="229">
        <v>22</v>
      </c>
      <c r="T217" s="229">
        <v>27</v>
      </c>
      <c r="U217" s="229">
        <v>33</v>
      </c>
      <c r="V217" s="229">
        <v>34</v>
      </c>
      <c r="W217" s="229">
        <v>36</v>
      </c>
      <c r="X217" s="229">
        <v>38</v>
      </c>
      <c r="Y217" s="229">
        <v>43</v>
      </c>
      <c r="Z217" s="229">
        <v>45</v>
      </c>
      <c r="AA217" s="229">
        <v>47</v>
      </c>
      <c r="AB217" s="229">
        <v>48</v>
      </c>
      <c r="AC217" s="229">
        <v>49</v>
      </c>
      <c r="AD217" s="229">
        <v>50</v>
      </c>
      <c r="AE217" s="229">
        <v>50</v>
      </c>
      <c r="AF217" s="229">
        <v>50</v>
      </c>
      <c r="AG217" s="229">
        <v>55</v>
      </c>
      <c r="AH217" s="229">
        <v>57</v>
      </c>
      <c r="AI217" s="229">
        <v>59</v>
      </c>
      <c r="AJ217" s="229">
        <v>60</v>
      </c>
      <c r="AK217" s="229">
        <v>61</v>
      </c>
      <c r="AL217" s="229">
        <v>61</v>
      </c>
      <c r="AM217" s="229">
        <v>62</v>
      </c>
      <c r="AN217" s="229">
        <v>62</v>
      </c>
      <c r="AO217" s="229">
        <v>62</v>
      </c>
      <c r="AP217" s="229">
        <v>63</v>
      </c>
      <c r="AQ217" s="229">
        <v>63</v>
      </c>
      <c r="AR217" s="229">
        <v>65</v>
      </c>
      <c r="AS217" s="229">
        <v>68</v>
      </c>
      <c r="AT217" s="229">
        <v>68</v>
      </c>
      <c r="AU217" s="229">
        <v>69</v>
      </c>
      <c r="AV217" s="229">
        <v>69</v>
      </c>
      <c r="AW217" s="229">
        <v>70</v>
      </c>
      <c r="AX217" s="229">
        <v>71</v>
      </c>
    </row>
    <row r="218" spans="1:50" x14ac:dyDescent="0.25">
      <c r="A218" s="230" t="s">
        <v>146</v>
      </c>
      <c r="B218" s="165">
        <v>0</v>
      </c>
      <c r="C218" s="229">
        <v>0</v>
      </c>
      <c r="D218" s="229">
        <v>0</v>
      </c>
      <c r="E218" s="229">
        <v>0</v>
      </c>
      <c r="F218" s="229">
        <v>0</v>
      </c>
      <c r="G218" s="229">
        <v>0</v>
      </c>
      <c r="H218" s="229">
        <v>0</v>
      </c>
      <c r="I218" s="229">
        <v>0</v>
      </c>
      <c r="J218" s="229">
        <v>0</v>
      </c>
      <c r="K218" s="229">
        <v>0</v>
      </c>
      <c r="L218" s="229">
        <v>0</v>
      </c>
      <c r="M218" s="229">
        <v>0</v>
      </c>
      <c r="N218" s="229">
        <v>0</v>
      </c>
      <c r="O218" s="229">
        <v>0</v>
      </c>
      <c r="P218" s="229">
        <v>0</v>
      </c>
      <c r="Q218" s="229">
        <v>0</v>
      </c>
      <c r="R218" s="229">
        <v>0</v>
      </c>
      <c r="S218" s="229">
        <v>1</v>
      </c>
      <c r="T218" s="229">
        <v>1</v>
      </c>
      <c r="U218" s="229">
        <v>2</v>
      </c>
      <c r="V218" s="229">
        <v>3</v>
      </c>
      <c r="W218" s="229">
        <v>3</v>
      </c>
      <c r="X218" s="229">
        <v>4</v>
      </c>
      <c r="Y218" s="229">
        <v>7</v>
      </c>
      <c r="Z218" s="229">
        <v>7</v>
      </c>
      <c r="AA218" s="229">
        <v>7</v>
      </c>
      <c r="AB218" s="229">
        <v>9</v>
      </c>
      <c r="AC218" s="229">
        <v>11</v>
      </c>
      <c r="AD218" s="229">
        <v>11</v>
      </c>
      <c r="AE218" s="229">
        <v>11</v>
      </c>
      <c r="AF218" s="229">
        <v>11</v>
      </c>
      <c r="AG218" s="229">
        <v>11</v>
      </c>
      <c r="AH218" s="229">
        <v>11</v>
      </c>
      <c r="AI218" s="229">
        <v>12</v>
      </c>
      <c r="AJ218" s="229">
        <v>14</v>
      </c>
      <c r="AK218" s="229">
        <v>14</v>
      </c>
      <c r="AL218" s="229">
        <v>14</v>
      </c>
      <c r="AM218" s="229">
        <v>14</v>
      </c>
      <c r="AN218" s="229">
        <v>14</v>
      </c>
      <c r="AO218" s="229">
        <v>14</v>
      </c>
      <c r="AP218" s="229">
        <v>14</v>
      </c>
      <c r="AQ218" s="229">
        <v>14</v>
      </c>
      <c r="AR218" s="229">
        <v>17</v>
      </c>
      <c r="AS218" s="229">
        <v>17</v>
      </c>
      <c r="AT218" s="229">
        <v>18</v>
      </c>
      <c r="AU218" s="229">
        <v>18</v>
      </c>
      <c r="AV218" s="229">
        <v>18</v>
      </c>
      <c r="AW218" s="229">
        <v>19</v>
      </c>
      <c r="AX218" s="229">
        <v>19</v>
      </c>
    </row>
    <row r="219" spans="1:50" x14ac:dyDescent="0.25">
      <c r="A219" s="230" t="s">
        <v>109</v>
      </c>
      <c r="B219" s="172">
        <v>0</v>
      </c>
      <c r="C219" s="229">
        <v>0</v>
      </c>
      <c r="D219" s="229">
        <v>1</v>
      </c>
      <c r="E219" s="229">
        <v>1</v>
      </c>
      <c r="F219" s="229">
        <v>1</v>
      </c>
      <c r="G219" s="229">
        <v>1</v>
      </c>
      <c r="H219" s="229">
        <v>1</v>
      </c>
      <c r="I219" s="229">
        <v>1</v>
      </c>
      <c r="J219" s="229">
        <v>1</v>
      </c>
      <c r="K219" s="229">
        <v>1</v>
      </c>
      <c r="L219" s="229">
        <v>1</v>
      </c>
      <c r="M219" s="229">
        <v>1</v>
      </c>
      <c r="N219" s="229">
        <v>1</v>
      </c>
      <c r="O219" s="229">
        <v>1</v>
      </c>
      <c r="P219" s="229">
        <v>1</v>
      </c>
      <c r="Q219" s="229">
        <v>1</v>
      </c>
      <c r="R219" s="229">
        <v>1</v>
      </c>
      <c r="S219" s="229">
        <v>1</v>
      </c>
      <c r="T219" s="229">
        <v>1</v>
      </c>
      <c r="U219" s="229">
        <v>1</v>
      </c>
      <c r="V219" s="229">
        <v>1</v>
      </c>
      <c r="W219" s="229">
        <v>1</v>
      </c>
      <c r="X219" s="229">
        <v>1</v>
      </c>
      <c r="Y219" s="229">
        <v>1</v>
      </c>
      <c r="Z219" s="229">
        <v>1</v>
      </c>
      <c r="AA219" s="229">
        <v>1</v>
      </c>
      <c r="AB219" s="229">
        <v>1</v>
      </c>
      <c r="AC219" s="229">
        <v>1</v>
      </c>
      <c r="AD219" s="229">
        <v>1</v>
      </c>
      <c r="AE219" s="229">
        <v>1</v>
      </c>
      <c r="AF219" s="229">
        <v>1</v>
      </c>
      <c r="AG219" s="229">
        <v>1</v>
      </c>
      <c r="AH219" s="229">
        <v>1</v>
      </c>
      <c r="AI219" s="229">
        <v>1</v>
      </c>
      <c r="AJ219" s="229">
        <v>1</v>
      </c>
      <c r="AK219" s="229">
        <v>1</v>
      </c>
      <c r="AL219" s="229">
        <v>1</v>
      </c>
      <c r="AM219" s="229">
        <v>1</v>
      </c>
      <c r="AN219" s="229">
        <v>1</v>
      </c>
      <c r="AO219" s="229">
        <v>1</v>
      </c>
      <c r="AP219" s="229">
        <v>1</v>
      </c>
      <c r="AQ219" s="229">
        <v>1</v>
      </c>
      <c r="AR219" s="229">
        <v>1</v>
      </c>
      <c r="AS219" s="229">
        <v>1</v>
      </c>
      <c r="AT219" s="229">
        <v>1</v>
      </c>
      <c r="AU219" s="229">
        <v>1</v>
      </c>
      <c r="AV219" s="229">
        <v>1</v>
      </c>
      <c r="AW219" s="229">
        <v>1</v>
      </c>
      <c r="AX219" s="229">
        <v>1</v>
      </c>
    </row>
    <row r="220" spans="1:50" x14ac:dyDescent="0.25">
      <c r="A220" s="230" t="s">
        <v>110</v>
      </c>
      <c r="B220" s="165">
        <v>0</v>
      </c>
      <c r="C220" s="229">
        <v>0</v>
      </c>
      <c r="D220" s="229">
        <v>0</v>
      </c>
      <c r="E220" s="229">
        <v>0</v>
      </c>
      <c r="F220" s="229">
        <v>0</v>
      </c>
      <c r="G220" s="229">
        <v>0</v>
      </c>
      <c r="H220" s="229">
        <v>0</v>
      </c>
      <c r="I220" s="229">
        <v>0</v>
      </c>
      <c r="J220" s="229">
        <v>0</v>
      </c>
      <c r="K220" s="229">
        <v>4</v>
      </c>
      <c r="L220" s="229">
        <v>11</v>
      </c>
      <c r="M220" s="229">
        <v>16</v>
      </c>
      <c r="N220" s="229">
        <v>19</v>
      </c>
      <c r="O220" s="229">
        <v>26</v>
      </c>
      <c r="P220" s="229">
        <v>32</v>
      </c>
      <c r="Q220" s="229">
        <v>35</v>
      </c>
      <c r="R220" s="229">
        <v>36</v>
      </c>
      <c r="S220" s="229">
        <v>40</v>
      </c>
      <c r="T220" s="229">
        <v>46</v>
      </c>
      <c r="U220" s="229">
        <v>54</v>
      </c>
      <c r="V220" s="229">
        <v>59</v>
      </c>
      <c r="W220" s="229">
        <v>63</v>
      </c>
      <c r="X220" s="229">
        <v>67</v>
      </c>
      <c r="Y220" s="229">
        <v>71</v>
      </c>
      <c r="Z220" s="229">
        <v>85</v>
      </c>
      <c r="AA220" s="229">
        <v>88</v>
      </c>
      <c r="AB220" s="229">
        <v>91</v>
      </c>
      <c r="AC220" s="229">
        <v>96</v>
      </c>
      <c r="AD220" s="229">
        <v>97</v>
      </c>
      <c r="AE220" s="229">
        <v>99</v>
      </c>
      <c r="AF220" s="229">
        <v>102</v>
      </c>
      <c r="AG220" s="229">
        <v>103</v>
      </c>
      <c r="AH220" s="229">
        <v>104</v>
      </c>
      <c r="AI220" s="229">
        <v>107</v>
      </c>
      <c r="AJ220" s="229">
        <v>110</v>
      </c>
      <c r="AK220" s="229">
        <v>110</v>
      </c>
      <c r="AL220" s="229">
        <v>111</v>
      </c>
      <c r="AM220" s="229">
        <v>112</v>
      </c>
      <c r="AN220" s="229">
        <v>112</v>
      </c>
      <c r="AO220" s="229">
        <v>113</v>
      </c>
      <c r="AP220" s="229">
        <v>116</v>
      </c>
      <c r="AQ220" s="229">
        <v>118</v>
      </c>
      <c r="AR220" s="229">
        <v>118</v>
      </c>
      <c r="AS220" s="229">
        <v>118</v>
      </c>
      <c r="AT220" s="229">
        <v>120</v>
      </c>
      <c r="AU220" s="229">
        <v>121</v>
      </c>
      <c r="AV220" s="229">
        <v>126</v>
      </c>
      <c r="AW220" s="229">
        <v>130</v>
      </c>
      <c r="AX220" s="229">
        <v>131</v>
      </c>
    </row>
    <row r="221" spans="1:50" x14ac:dyDescent="0.25">
      <c r="A221" s="230" t="s">
        <v>111</v>
      </c>
      <c r="B221" s="172">
        <v>0</v>
      </c>
      <c r="C221" s="229">
        <v>7</v>
      </c>
      <c r="D221" s="229">
        <v>12</v>
      </c>
      <c r="E221" s="229">
        <v>20</v>
      </c>
      <c r="F221" s="229">
        <v>28</v>
      </c>
      <c r="G221" s="229">
        <v>37</v>
      </c>
      <c r="H221" s="229">
        <v>43</v>
      </c>
      <c r="I221" s="229">
        <v>47</v>
      </c>
      <c r="J221" s="229">
        <v>55</v>
      </c>
      <c r="K221" s="229">
        <v>63</v>
      </c>
      <c r="L221" s="229">
        <v>67</v>
      </c>
      <c r="M221" s="229">
        <v>72</v>
      </c>
      <c r="N221" s="229">
        <v>83</v>
      </c>
      <c r="O221" s="229">
        <v>87</v>
      </c>
      <c r="P221" s="229">
        <v>98</v>
      </c>
      <c r="Q221" s="229">
        <v>103</v>
      </c>
      <c r="R221" s="229">
        <v>107</v>
      </c>
      <c r="S221" s="229">
        <v>115</v>
      </c>
      <c r="T221" s="229">
        <v>120</v>
      </c>
      <c r="U221" s="229">
        <v>128</v>
      </c>
      <c r="V221" s="229">
        <v>130</v>
      </c>
      <c r="W221" s="229">
        <v>140</v>
      </c>
      <c r="X221" s="229">
        <v>147</v>
      </c>
      <c r="Y221" s="229">
        <v>151</v>
      </c>
      <c r="Z221" s="229">
        <v>158</v>
      </c>
      <c r="AA221" s="229">
        <v>162</v>
      </c>
      <c r="AB221" s="229">
        <v>168</v>
      </c>
      <c r="AC221" s="229">
        <v>173</v>
      </c>
      <c r="AD221" s="229">
        <v>181</v>
      </c>
      <c r="AE221" s="229">
        <v>185</v>
      </c>
      <c r="AF221" s="229">
        <v>189</v>
      </c>
      <c r="AG221" s="229">
        <v>198</v>
      </c>
      <c r="AH221" s="229">
        <v>210</v>
      </c>
      <c r="AI221" s="229">
        <v>217</v>
      </c>
      <c r="AJ221" s="229">
        <v>226</v>
      </c>
      <c r="AK221" s="229">
        <v>231</v>
      </c>
      <c r="AL221" s="229">
        <v>237</v>
      </c>
      <c r="AM221" s="229">
        <v>247</v>
      </c>
      <c r="AN221" s="229">
        <v>254</v>
      </c>
      <c r="AO221" s="229">
        <v>265</v>
      </c>
      <c r="AP221" s="229">
        <v>281</v>
      </c>
      <c r="AQ221" s="229">
        <v>292</v>
      </c>
      <c r="AR221" s="229">
        <v>307</v>
      </c>
      <c r="AS221" s="229">
        <v>314</v>
      </c>
      <c r="AT221" s="229">
        <v>323</v>
      </c>
      <c r="AU221" s="229">
        <v>334</v>
      </c>
      <c r="AV221" s="229">
        <v>342</v>
      </c>
      <c r="AW221" s="229">
        <v>349</v>
      </c>
      <c r="AX221" s="229">
        <v>353</v>
      </c>
    </row>
    <row r="222" spans="1:50" x14ac:dyDescent="0.25">
      <c r="A222" s="230" t="s">
        <v>434</v>
      </c>
      <c r="B222" s="165">
        <v>0</v>
      </c>
      <c r="C222" s="229">
        <v>0</v>
      </c>
      <c r="D222" s="229">
        <v>0</v>
      </c>
      <c r="E222" s="229">
        <v>0</v>
      </c>
      <c r="F222" s="229">
        <v>0</v>
      </c>
      <c r="G222" s="229">
        <v>0</v>
      </c>
      <c r="H222" s="229">
        <v>0</v>
      </c>
      <c r="I222" s="229">
        <v>0</v>
      </c>
      <c r="J222" s="229">
        <v>0</v>
      </c>
      <c r="K222" s="229">
        <v>0</v>
      </c>
      <c r="L222" s="229">
        <v>0</v>
      </c>
      <c r="M222" s="229">
        <v>0</v>
      </c>
      <c r="N222" s="229">
        <v>0</v>
      </c>
      <c r="O222" s="229">
        <v>0</v>
      </c>
      <c r="P222" s="229">
        <v>0</v>
      </c>
      <c r="Q222" s="229">
        <v>0</v>
      </c>
      <c r="R222" s="229">
        <v>0</v>
      </c>
      <c r="S222" s="229">
        <v>0</v>
      </c>
      <c r="T222" s="229">
        <v>0</v>
      </c>
      <c r="U222" s="229">
        <v>0</v>
      </c>
      <c r="V222" s="229">
        <v>0</v>
      </c>
      <c r="W222" s="229">
        <v>0</v>
      </c>
      <c r="X222" s="229">
        <v>0</v>
      </c>
      <c r="Y222" s="229">
        <v>0</v>
      </c>
      <c r="Z222" s="229">
        <v>0</v>
      </c>
      <c r="AA222" s="229">
        <v>0</v>
      </c>
      <c r="AB222" s="229">
        <v>0</v>
      </c>
      <c r="AC222" s="229">
        <v>0</v>
      </c>
      <c r="AD222" s="229">
        <v>0</v>
      </c>
      <c r="AE222" s="229">
        <v>0</v>
      </c>
      <c r="AF222" s="229">
        <v>0</v>
      </c>
      <c r="AG222" s="229">
        <v>0</v>
      </c>
      <c r="AH222" s="229">
        <v>0</v>
      </c>
      <c r="AI222" s="229">
        <v>0</v>
      </c>
      <c r="AJ222" s="229">
        <v>0</v>
      </c>
      <c r="AK222" s="229">
        <v>0</v>
      </c>
      <c r="AL222" s="229">
        <v>0</v>
      </c>
      <c r="AM222" s="229">
        <v>0</v>
      </c>
      <c r="AN222" s="229">
        <v>0</v>
      </c>
      <c r="AO222" s="229">
        <v>0</v>
      </c>
      <c r="AP222" s="229">
        <v>0</v>
      </c>
      <c r="AQ222" s="229">
        <v>0</v>
      </c>
      <c r="AR222" s="229">
        <v>0</v>
      </c>
      <c r="AS222" s="229">
        <v>0</v>
      </c>
      <c r="AT222" s="229">
        <v>0</v>
      </c>
      <c r="AU222" s="229">
        <v>0</v>
      </c>
      <c r="AV222" s="229">
        <v>1</v>
      </c>
      <c r="AW222" s="229">
        <v>1</v>
      </c>
      <c r="AX222" s="229">
        <v>1</v>
      </c>
    </row>
    <row r="223" spans="1:50" x14ac:dyDescent="0.25">
      <c r="A223" s="230" t="s">
        <v>112</v>
      </c>
      <c r="B223" s="172">
        <v>0</v>
      </c>
      <c r="C223" s="229">
        <v>26</v>
      </c>
      <c r="D223" s="229">
        <v>47</v>
      </c>
      <c r="E223" s="229">
        <v>72</v>
      </c>
      <c r="F223" s="229">
        <v>110</v>
      </c>
      <c r="G223" s="229">
        <v>150</v>
      </c>
      <c r="H223" s="229">
        <v>173</v>
      </c>
      <c r="I223" s="229">
        <v>204</v>
      </c>
      <c r="J223" s="229">
        <v>256</v>
      </c>
      <c r="K223" s="229">
        <v>289</v>
      </c>
      <c r="L223" s="229">
        <v>329</v>
      </c>
      <c r="M223" s="229">
        <v>357</v>
      </c>
      <c r="N223" s="229">
        <v>385</v>
      </c>
      <c r="O223" s="229">
        <v>415</v>
      </c>
      <c r="P223" s="229">
        <v>451</v>
      </c>
      <c r="Q223" s="229">
        <v>480</v>
      </c>
      <c r="R223" s="229">
        <v>525</v>
      </c>
      <c r="S223" s="229">
        <v>562</v>
      </c>
      <c r="T223" s="229">
        <v>599</v>
      </c>
      <c r="U223" s="229">
        <v>643</v>
      </c>
      <c r="V223" s="229">
        <v>660</v>
      </c>
      <c r="W223" s="229">
        <v>690</v>
      </c>
      <c r="X223" s="229">
        <v>733</v>
      </c>
      <c r="Y223" s="229">
        <v>773</v>
      </c>
      <c r="Z223" s="229">
        <v>821</v>
      </c>
      <c r="AA223" s="229">
        <v>844</v>
      </c>
      <c r="AB223" s="229">
        <v>877</v>
      </c>
      <c r="AC223" s="229">
        <v>945</v>
      </c>
      <c r="AD223" s="229">
        <v>1011</v>
      </c>
      <c r="AE223" s="229">
        <v>1054</v>
      </c>
      <c r="AF223" s="229">
        <v>1116</v>
      </c>
      <c r="AG223" s="229">
        <v>1192</v>
      </c>
      <c r="AH223" s="229">
        <v>1254</v>
      </c>
      <c r="AI223" s="229">
        <v>1298</v>
      </c>
      <c r="AJ223" s="229">
        <v>1341</v>
      </c>
      <c r="AK223" s="229">
        <v>1400</v>
      </c>
      <c r="AL223" s="229">
        <v>1449</v>
      </c>
      <c r="AM223" s="229">
        <v>1509</v>
      </c>
      <c r="AN223" s="229">
        <v>1549</v>
      </c>
      <c r="AO223" s="229">
        <v>1597</v>
      </c>
      <c r="AP223" s="229">
        <v>1658</v>
      </c>
      <c r="AQ223" s="229">
        <v>1715</v>
      </c>
      <c r="AR223" s="229">
        <v>1799</v>
      </c>
      <c r="AS223" s="229">
        <v>1845</v>
      </c>
      <c r="AT223" s="229">
        <v>1910</v>
      </c>
      <c r="AU223" s="229">
        <v>1943</v>
      </c>
      <c r="AV223" s="229">
        <v>2001</v>
      </c>
      <c r="AW223" s="229">
        <v>2077</v>
      </c>
      <c r="AX223" s="229">
        <v>2128</v>
      </c>
    </row>
    <row r="224" spans="1:50" x14ac:dyDescent="0.25">
      <c r="A224" s="230" t="s">
        <v>113</v>
      </c>
      <c r="B224" s="165">
        <v>0</v>
      </c>
      <c r="C224" s="229">
        <v>4</v>
      </c>
      <c r="D224" s="229">
        <v>9</v>
      </c>
      <c r="E224" s="229">
        <v>12</v>
      </c>
      <c r="F224" s="229">
        <v>19</v>
      </c>
      <c r="G224" s="229">
        <v>22</v>
      </c>
      <c r="H224" s="229">
        <v>25</v>
      </c>
      <c r="I224" s="229">
        <v>29</v>
      </c>
      <c r="J224" s="229">
        <v>37</v>
      </c>
      <c r="K224" s="229">
        <v>42</v>
      </c>
      <c r="L224" s="229">
        <v>47</v>
      </c>
      <c r="M224" s="229">
        <v>50</v>
      </c>
      <c r="N224" s="229">
        <v>51</v>
      </c>
      <c r="O224" s="229">
        <v>52</v>
      </c>
      <c r="P224" s="229">
        <v>54</v>
      </c>
      <c r="Q224" s="229">
        <v>57</v>
      </c>
      <c r="R224" s="229">
        <v>61</v>
      </c>
      <c r="S224" s="229">
        <v>66</v>
      </c>
      <c r="T224" s="229">
        <v>70</v>
      </c>
      <c r="U224" s="229">
        <v>74</v>
      </c>
      <c r="V224" s="229">
        <v>76</v>
      </c>
      <c r="W224" s="229">
        <v>80</v>
      </c>
      <c r="X224" s="229">
        <v>85</v>
      </c>
      <c r="Y224" s="229">
        <v>90</v>
      </c>
      <c r="Z224" s="229">
        <v>96</v>
      </c>
      <c r="AA224" s="229">
        <v>107</v>
      </c>
      <c r="AB224" s="229">
        <v>112</v>
      </c>
      <c r="AC224" s="229">
        <v>120</v>
      </c>
      <c r="AD224" s="229">
        <v>125</v>
      </c>
      <c r="AE224" s="229">
        <v>133</v>
      </c>
      <c r="AF224" s="229">
        <v>140</v>
      </c>
      <c r="AG224" s="229">
        <v>143</v>
      </c>
      <c r="AH224" s="229">
        <v>149</v>
      </c>
      <c r="AI224" s="229">
        <v>152</v>
      </c>
      <c r="AJ224" s="229">
        <v>160</v>
      </c>
      <c r="AK224" s="229">
        <v>166</v>
      </c>
      <c r="AL224" s="229">
        <v>171</v>
      </c>
      <c r="AM224" s="229">
        <v>187</v>
      </c>
      <c r="AN224" s="229">
        <v>188</v>
      </c>
      <c r="AO224" s="229">
        <v>193</v>
      </c>
      <c r="AP224" s="229">
        <v>211</v>
      </c>
      <c r="AQ224" s="229">
        <v>226</v>
      </c>
      <c r="AR224" s="229">
        <v>252</v>
      </c>
      <c r="AS224" s="229">
        <v>263</v>
      </c>
      <c r="AT224" s="229">
        <v>267</v>
      </c>
      <c r="AU224" s="229">
        <v>273</v>
      </c>
      <c r="AV224" s="229">
        <v>278</v>
      </c>
      <c r="AW224" s="229">
        <v>292</v>
      </c>
      <c r="AX224" s="229">
        <v>301</v>
      </c>
    </row>
    <row r="225" spans="1:50" x14ac:dyDescent="0.25">
      <c r="A225" s="230" t="s">
        <v>114</v>
      </c>
      <c r="B225" s="172">
        <v>0</v>
      </c>
      <c r="C225" s="229">
        <v>17</v>
      </c>
      <c r="D225" s="229">
        <v>37</v>
      </c>
      <c r="E225" s="229">
        <v>52</v>
      </c>
      <c r="F225" s="229">
        <v>76</v>
      </c>
      <c r="G225" s="229">
        <v>95</v>
      </c>
      <c r="H225" s="229">
        <v>107</v>
      </c>
      <c r="I225" s="229">
        <v>118</v>
      </c>
      <c r="J225" s="229">
        <v>148</v>
      </c>
      <c r="K225" s="229">
        <v>169</v>
      </c>
      <c r="L225" s="229">
        <v>178</v>
      </c>
      <c r="M225" s="229">
        <v>187</v>
      </c>
      <c r="N225" s="229">
        <v>201</v>
      </c>
      <c r="O225" s="229">
        <v>218</v>
      </c>
      <c r="P225" s="229">
        <v>237</v>
      </c>
      <c r="Q225" s="229">
        <v>249</v>
      </c>
      <c r="R225" s="229">
        <v>281</v>
      </c>
      <c r="S225" s="229">
        <v>303</v>
      </c>
      <c r="T225" s="229">
        <v>328</v>
      </c>
      <c r="U225" s="229">
        <v>352</v>
      </c>
      <c r="V225" s="229">
        <v>369</v>
      </c>
      <c r="W225" s="229">
        <v>381</v>
      </c>
      <c r="X225" s="229">
        <v>398</v>
      </c>
      <c r="Y225" s="229">
        <v>411</v>
      </c>
      <c r="Z225" s="229">
        <v>442</v>
      </c>
      <c r="AA225" s="229">
        <v>453</v>
      </c>
      <c r="AB225" s="229">
        <v>474</v>
      </c>
      <c r="AC225" s="229">
        <v>487</v>
      </c>
      <c r="AD225" s="229">
        <v>511</v>
      </c>
      <c r="AE225" s="229">
        <v>529</v>
      </c>
      <c r="AF225" s="229">
        <v>561</v>
      </c>
      <c r="AG225" s="229">
        <v>598</v>
      </c>
      <c r="AH225" s="229">
        <v>630</v>
      </c>
      <c r="AI225" s="229">
        <v>643</v>
      </c>
      <c r="AJ225" s="229">
        <v>661</v>
      </c>
      <c r="AK225" s="229">
        <v>679</v>
      </c>
      <c r="AL225" s="229">
        <v>701</v>
      </c>
      <c r="AM225" s="229">
        <v>724</v>
      </c>
      <c r="AN225" s="229">
        <v>732</v>
      </c>
      <c r="AO225" s="229">
        <v>748</v>
      </c>
      <c r="AP225" s="229">
        <v>771</v>
      </c>
      <c r="AQ225" s="229">
        <v>787</v>
      </c>
      <c r="AR225" s="229">
        <v>806</v>
      </c>
      <c r="AS225" s="229">
        <v>827</v>
      </c>
      <c r="AT225" s="229">
        <v>847</v>
      </c>
      <c r="AU225" s="229">
        <v>860</v>
      </c>
      <c r="AV225" s="229">
        <v>875</v>
      </c>
      <c r="AW225" s="229">
        <v>902</v>
      </c>
      <c r="AX225" s="229">
        <v>913</v>
      </c>
    </row>
    <row r="226" spans="1:50" x14ac:dyDescent="0.25">
      <c r="A226" s="230" t="s">
        <v>115</v>
      </c>
      <c r="B226" s="165">
        <v>0</v>
      </c>
      <c r="C226" s="229">
        <v>2</v>
      </c>
      <c r="D226" s="229">
        <v>2</v>
      </c>
      <c r="E226" s="229">
        <v>7</v>
      </c>
      <c r="F226" s="229">
        <v>8</v>
      </c>
      <c r="G226" s="229">
        <v>8</v>
      </c>
      <c r="H226" s="229">
        <v>8</v>
      </c>
      <c r="I226" s="229">
        <v>8</v>
      </c>
      <c r="J226" s="229">
        <v>9</v>
      </c>
      <c r="K226" s="229">
        <v>10</v>
      </c>
      <c r="L226" s="229">
        <v>12</v>
      </c>
      <c r="M226" s="229">
        <v>12</v>
      </c>
      <c r="N226" s="229">
        <v>12</v>
      </c>
      <c r="O226" s="229">
        <v>12</v>
      </c>
      <c r="P226" s="229">
        <v>15</v>
      </c>
      <c r="Q226" s="229">
        <v>17</v>
      </c>
      <c r="R226" s="229">
        <v>18</v>
      </c>
      <c r="S226" s="229">
        <v>22</v>
      </c>
      <c r="T226" s="229">
        <v>24</v>
      </c>
      <c r="U226" s="229">
        <v>25</v>
      </c>
      <c r="V226" s="229">
        <v>26</v>
      </c>
      <c r="W226" s="229">
        <v>27</v>
      </c>
      <c r="X226" s="229">
        <v>28</v>
      </c>
      <c r="Y226" s="229">
        <v>30</v>
      </c>
      <c r="Z226" s="229">
        <v>33</v>
      </c>
      <c r="AA226" s="229">
        <v>34</v>
      </c>
      <c r="AB226" s="229">
        <v>35</v>
      </c>
      <c r="AC226" s="229">
        <v>38</v>
      </c>
      <c r="AD226" s="229">
        <v>40</v>
      </c>
      <c r="AE226" s="229">
        <v>41</v>
      </c>
      <c r="AF226" s="229">
        <v>44</v>
      </c>
      <c r="AG226" s="229">
        <v>49</v>
      </c>
      <c r="AH226" s="229">
        <v>49</v>
      </c>
      <c r="AI226" s="229">
        <v>49</v>
      </c>
      <c r="AJ226" s="229">
        <v>49</v>
      </c>
      <c r="AK226" s="229">
        <v>50</v>
      </c>
      <c r="AL226" s="229">
        <v>50</v>
      </c>
      <c r="AM226" s="229">
        <v>50</v>
      </c>
      <c r="AN226" s="229">
        <v>50</v>
      </c>
      <c r="AO226" s="229">
        <v>51</v>
      </c>
      <c r="AP226" s="229">
        <v>51</v>
      </c>
      <c r="AQ226" s="229">
        <v>52</v>
      </c>
      <c r="AR226" s="229">
        <v>52</v>
      </c>
      <c r="AS226" s="229">
        <v>52</v>
      </c>
      <c r="AT226" s="229">
        <v>52</v>
      </c>
      <c r="AU226" s="229">
        <v>52</v>
      </c>
      <c r="AV226" s="229">
        <v>52</v>
      </c>
      <c r="AW226" s="229">
        <v>52</v>
      </c>
      <c r="AX226" s="229">
        <v>54</v>
      </c>
    </row>
    <row r="227" spans="1:50" x14ac:dyDescent="0.25">
      <c r="A227" s="230" t="s">
        <v>116</v>
      </c>
      <c r="B227" s="172">
        <v>0</v>
      </c>
      <c r="C227" s="229">
        <v>1</v>
      </c>
      <c r="D227" s="229">
        <v>2</v>
      </c>
      <c r="E227" s="229">
        <v>2</v>
      </c>
      <c r="F227" s="229">
        <v>2</v>
      </c>
      <c r="G227" s="229">
        <v>3</v>
      </c>
      <c r="H227" s="229">
        <v>3</v>
      </c>
      <c r="I227" s="229">
        <v>3</v>
      </c>
      <c r="J227" s="229">
        <v>3</v>
      </c>
      <c r="K227" s="229">
        <v>4</v>
      </c>
      <c r="L227" s="229">
        <v>4</v>
      </c>
      <c r="M227" s="229">
        <v>4</v>
      </c>
      <c r="N227" s="229">
        <v>5</v>
      </c>
      <c r="O227" s="229">
        <v>5</v>
      </c>
      <c r="P227" s="229">
        <v>5</v>
      </c>
      <c r="Q227" s="229">
        <v>5</v>
      </c>
      <c r="R227" s="229">
        <v>7</v>
      </c>
      <c r="S227" s="229">
        <v>8</v>
      </c>
      <c r="T227" s="229">
        <v>10</v>
      </c>
      <c r="U227" s="229">
        <v>11</v>
      </c>
      <c r="V227" s="229">
        <v>12</v>
      </c>
      <c r="W227" s="229">
        <v>12</v>
      </c>
      <c r="X227" s="229">
        <v>12</v>
      </c>
      <c r="Y227" s="229">
        <v>12</v>
      </c>
      <c r="Z227" s="229">
        <v>13</v>
      </c>
      <c r="AA227" s="229">
        <v>14</v>
      </c>
      <c r="AB227" s="229">
        <v>15</v>
      </c>
      <c r="AC227" s="229">
        <v>16</v>
      </c>
      <c r="AD227" s="229">
        <v>16</v>
      </c>
      <c r="AE227" s="229">
        <v>18</v>
      </c>
      <c r="AF227" s="229">
        <v>18</v>
      </c>
      <c r="AG227" s="229">
        <v>18</v>
      </c>
      <c r="AH227" s="229">
        <v>18</v>
      </c>
      <c r="AI227" s="229">
        <v>18</v>
      </c>
      <c r="AJ227" s="229">
        <v>18</v>
      </c>
      <c r="AK227" s="229">
        <v>18</v>
      </c>
      <c r="AL227" s="229">
        <v>18</v>
      </c>
      <c r="AM227" s="229">
        <v>18</v>
      </c>
      <c r="AN227" s="229">
        <v>18</v>
      </c>
      <c r="AO227" s="229">
        <v>18</v>
      </c>
      <c r="AP227" s="229">
        <v>18</v>
      </c>
      <c r="AQ227" s="229">
        <v>18</v>
      </c>
      <c r="AR227" s="229">
        <v>18</v>
      </c>
      <c r="AS227" s="229">
        <v>18</v>
      </c>
      <c r="AT227" s="229">
        <v>18</v>
      </c>
      <c r="AU227" s="229">
        <v>18</v>
      </c>
      <c r="AV227" s="229">
        <v>18</v>
      </c>
      <c r="AW227" s="229">
        <v>18</v>
      </c>
      <c r="AX227" s="229">
        <v>18</v>
      </c>
    </row>
    <row r="228" spans="1:50" x14ac:dyDescent="0.25">
      <c r="A228" s="230" t="s">
        <v>117</v>
      </c>
      <c r="B228" s="165">
        <v>0</v>
      </c>
      <c r="C228" s="229">
        <v>5</v>
      </c>
      <c r="D228" s="229">
        <v>8</v>
      </c>
      <c r="E228" s="229">
        <v>12</v>
      </c>
      <c r="F228" s="229">
        <v>20</v>
      </c>
      <c r="G228" s="229">
        <v>25</v>
      </c>
      <c r="H228" s="229">
        <v>29</v>
      </c>
      <c r="I228" s="229">
        <v>31</v>
      </c>
      <c r="J228" s="229">
        <v>36</v>
      </c>
      <c r="K228" s="229">
        <v>38</v>
      </c>
      <c r="L228" s="229">
        <v>42</v>
      </c>
      <c r="M228" s="229">
        <v>42</v>
      </c>
      <c r="N228" s="229">
        <v>46</v>
      </c>
      <c r="O228" s="229">
        <v>51</v>
      </c>
      <c r="P228" s="229">
        <v>53</v>
      </c>
      <c r="Q228" s="229">
        <v>54</v>
      </c>
      <c r="R228" s="229">
        <v>61</v>
      </c>
      <c r="S228" s="229">
        <v>64</v>
      </c>
      <c r="T228" s="229">
        <v>66</v>
      </c>
      <c r="U228" s="229">
        <v>69</v>
      </c>
      <c r="V228" s="229">
        <v>71</v>
      </c>
      <c r="W228" s="229">
        <v>73</v>
      </c>
      <c r="X228" s="229">
        <v>74</v>
      </c>
      <c r="Y228" s="229">
        <v>77</v>
      </c>
      <c r="Z228" s="229">
        <v>80</v>
      </c>
      <c r="AA228" s="229">
        <v>87</v>
      </c>
      <c r="AB228" s="229">
        <v>92</v>
      </c>
      <c r="AC228" s="229">
        <v>93</v>
      </c>
      <c r="AD228" s="229">
        <v>103</v>
      </c>
      <c r="AE228" s="229">
        <v>109</v>
      </c>
      <c r="AF228" s="229">
        <v>114</v>
      </c>
      <c r="AG228" s="229">
        <v>120</v>
      </c>
      <c r="AH228" s="229">
        <v>126</v>
      </c>
      <c r="AI228" s="229">
        <v>129</v>
      </c>
      <c r="AJ228" s="229">
        <v>132</v>
      </c>
      <c r="AK228" s="229">
        <v>136</v>
      </c>
      <c r="AL228" s="229">
        <v>141</v>
      </c>
      <c r="AM228" s="229">
        <v>146</v>
      </c>
      <c r="AN228" s="229">
        <v>148</v>
      </c>
      <c r="AO228" s="229">
        <v>152</v>
      </c>
      <c r="AP228" s="229">
        <v>159</v>
      </c>
      <c r="AQ228" s="229">
        <v>164</v>
      </c>
      <c r="AR228" s="229">
        <v>168</v>
      </c>
      <c r="AS228" s="229">
        <v>177</v>
      </c>
      <c r="AT228" s="229">
        <v>180</v>
      </c>
      <c r="AU228" s="229">
        <v>185</v>
      </c>
      <c r="AV228" s="229">
        <v>191</v>
      </c>
      <c r="AW228" s="229">
        <v>198</v>
      </c>
      <c r="AX228" s="229">
        <v>203</v>
      </c>
    </row>
    <row r="229" spans="1:50" x14ac:dyDescent="0.25">
      <c r="A229" s="230" t="s">
        <v>118</v>
      </c>
      <c r="B229" s="165">
        <v>0</v>
      </c>
      <c r="C229" s="229">
        <v>0</v>
      </c>
      <c r="D229" s="229">
        <v>0</v>
      </c>
      <c r="E229" s="229">
        <v>0</v>
      </c>
      <c r="F229" s="229">
        <v>0</v>
      </c>
      <c r="G229" s="229">
        <v>0</v>
      </c>
      <c r="H229" s="229">
        <v>0</v>
      </c>
      <c r="I229" s="229">
        <v>0</v>
      </c>
      <c r="J229" s="229">
        <v>0</v>
      </c>
      <c r="K229" s="229">
        <v>0</v>
      </c>
      <c r="L229" s="229">
        <v>0</v>
      </c>
      <c r="M229" s="229">
        <v>0</v>
      </c>
      <c r="N229" s="229">
        <v>0</v>
      </c>
      <c r="O229" s="229">
        <v>0</v>
      </c>
      <c r="P229" s="229">
        <v>0</v>
      </c>
      <c r="Q229" s="229">
        <v>0</v>
      </c>
      <c r="R229" s="229">
        <v>0</v>
      </c>
      <c r="S229" s="229">
        <v>0</v>
      </c>
      <c r="T229" s="229">
        <v>0</v>
      </c>
      <c r="U229" s="229">
        <v>1</v>
      </c>
      <c r="V229" s="229">
        <v>1</v>
      </c>
      <c r="W229" s="229">
        <v>1</v>
      </c>
      <c r="X229" s="229">
        <v>1</v>
      </c>
      <c r="Y229" s="229">
        <v>1</v>
      </c>
      <c r="Z229" s="229">
        <v>1</v>
      </c>
      <c r="AA229" s="229">
        <v>1</v>
      </c>
      <c r="AB229" s="229">
        <v>2</v>
      </c>
      <c r="AC229" s="229">
        <v>2</v>
      </c>
      <c r="AD229" s="229">
        <v>2</v>
      </c>
      <c r="AE229" s="229">
        <v>2</v>
      </c>
      <c r="AF229" s="229">
        <v>2</v>
      </c>
      <c r="AG229" s="229">
        <v>2</v>
      </c>
      <c r="AH229" s="229">
        <v>2</v>
      </c>
      <c r="AI229" s="229">
        <v>2</v>
      </c>
      <c r="AJ229" s="229">
        <v>2</v>
      </c>
      <c r="AK229" s="229">
        <v>3</v>
      </c>
      <c r="AL229" s="229">
        <v>3</v>
      </c>
      <c r="AM229" s="229">
        <v>3</v>
      </c>
      <c r="AN229" s="229">
        <v>4</v>
      </c>
      <c r="AO229" s="229">
        <v>4</v>
      </c>
      <c r="AP229" s="229">
        <v>5</v>
      </c>
      <c r="AQ229" s="229">
        <v>5</v>
      </c>
      <c r="AR229" s="229">
        <v>5</v>
      </c>
      <c r="AS229" s="229">
        <v>5</v>
      </c>
      <c r="AT229" s="229">
        <v>5</v>
      </c>
      <c r="AU229" s="229">
        <v>8</v>
      </c>
      <c r="AV229" s="229">
        <v>9</v>
      </c>
      <c r="AW229" s="229">
        <v>9</v>
      </c>
      <c r="AX229" s="229">
        <v>9</v>
      </c>
    </row>
    <row r="230" spans="1:50" x14ac:dyDescent="0.25">
      <c r="A230" s="193"/>
      <c r="B230" s="165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</row>
    <row r="231" spans="1:50" x14ac:dyDescent="0.25">
      <c r="A231" s="191"/>
      <c r="B231" s="172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</row>
  </sheetData>
  <sortState ref="A2:BQ270">
    <sortCondition ref="A2:A27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39997558519241921"/>
    <pageSetUpPr fitToPage="1"/>
  </sheetPr>
  <dimension ref="A1:AE56"/>
  <sheetViews>
    <sheetView workbookViewId="0">
      <selection activeCell="H11" sqref="H11"/>
    </sheetView>
  </sheetViews>
  <sheetFormatPr defaultRowHeight="15" x14ac:dyDescent="0.25"/>
  <cols>
    <col min="1" max="1" width="1.85546875" style="198" customWidth="1"/>
    <col min="2" max="2" width="25" customWidth="1"/>
    <col min="3" max="6" width="27.42578125" customWidth="1"/>
    <col min="7" max="7" width="4.5703125" customWidth="1"/>
  </cols>
  <sheetData>
    <row r="1" spans="1:31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s="198" customFormat="1" ht="18.75" x14ac:dyDescent="0.3">
      <c r="A2" s="148"/>
      <c r="B2" s="206" t="s">
        <v>481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s="198" customForma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1" s="247" customFormat="1" ht="16.5" customHeight="1" x14ac:dyDescent="0.2">
      <c r="A4" s="243"/>
      <c r="B4" s="244" t="s">
        <v>81</v>
      </c>
      <c r="C4" s="245">
        <v>42095</v>
      </c>
      <c r="D4" s="246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pans="1:31" s="247" customFormat="1" ht="16.5" customHeight="1" x14ac:dyDescent="0.2">
      <c r="A5" s="243"/>
      <c r="B5" s="244" t="s">
        <v>80</v>
      </c>
      <c r="C5" s="245">
        <v>42430</v>
      </c>
      <c r="D5" s="246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 spans="1:31" s="247" customFormat="1" ht="12.75" x14ac:dyDescent="0.2">
      <c r="A6" s="243"/>
      <c r="B6" s="246"/>
      <c r="C6" s="246"/>
      <c r="D6" s="246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1" s="247" customFormat="1" ht="25.5" x14ac:dyDescent="0.2">
      <c r="A7" s="243"/>
      <c r="B7" s="248" t="s">
        <v>478</v>
      </c>
      <c r="C7" s="255" t="s">
        <v>28</v>
      </c>
      <c r="D7" s="255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</row>
    <row r="8" spans="1:31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1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1" ht="31.5" customHeight="1" x14ac:dyDescent="0.25">
      <c r="A10" s="148"/>
      <c r="B10" s="217"/>
      <c r="C10" s="216" t="s">
        <v>64</v>
      </c>
      <c r="D10" s="216" t="s">
        <v>166</v>
      </c>
      <c r="E10" s="216" t="s">
        <v>165</v>
      </c>
      <c r="F10" s="216" t="s">
        <v>164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1" ht="38.25" x14ac:dyDescent="0.25">
      <c r="A11" s="148"/>
      <c r="B11" s="215" t="str">
        <f>"Allegations of "&amp;CHAR(10)&amp;C7</f>
        <v>Allegations of 
S Other Neglect or Failure in Duty</v>
      </c>
      <c r="C11" s="214">
        <f>(IF(ISERROR(VLOOKUP(CONCATENATE(C$10," ",$C7),'Recorded Allegations'!$A$1:$BO$656,MATCH($C$5,'Recorded Allegations'!$A$1:$BO$1,FALSE),0)
),"0",( VLOOKUP(CONCATENATE(C$10," ",$C7),'Recorded Allegations'!$A$1:$BO$656,MATCH($C$5,'Recorded Allegations'!$A$1:$BO$1,FALSE),0)
)))- (IF(ISERROR(VLOOKUP(CONCATENATE(C$10," ",$C7),'Recorded Allegations'!$A$1:$BO$656,MATCH($C$4,'Recorded Allegations'!$A$1:$BO$1,FALSE)-1,0)
),"0",( VLOOKUP(CONCATENATE(C$10," ",$C7),'Recorded Allegations'!$A$1:$BO$656,MATCH($C$4,'Recorded Allegations'!$A$1:$BO$1,FALSE)-1,0)
)))</f>
        <v>679</v>
      </c>
      <c r="D11" s="214">
        <f>(IF(ISERROR(VLOOKUP(CONCATENATE(D$10," ",$C7),'Recorded Allegations'!$A$1:$BO$656,MATCH($C$5,'Recorded Allegations'!$A$1:$BO$1,FALSE),0)
),"0",( VLOOKUP(CONCATENATE(D$10," ",$C7),'Recorded Allegations'!$A$1:$BO$656,MATCH($C$5,'Recorded Allegations'!$A$1:$BO$1,FALSE),0)
)))- (IF(ISERROR(VLOOKUP(CONCATENATE(D$10," ",$C7),'Recorded Allegations'!$A$1:$BO$656,MATCH($C$4,'Recorded Allegations'!$A$1:$BO$1,FALSE)-1,0)
),"0",( VLOOKUP(CONCATENATE(D$10," ",$C7),'Recorded Allegations'!$A$1:$BO$656,MATCH($C$4,'Recorded Allegations'!$A$1:$BO$1,FALSE)-1,0)
)))</f>
        <v>189</v>
      </c>
      <c r="E11" s="214">
        <f>(IF(ISERROR(VLOOKUP(CONCATENATE(E$10," ",$C7),'Recorded Allegations'!$A$1:$BO$656,MATCH($C$5,'Recorded Allegations'!$A$1:$BO$1,FALSE),0)
),"0",( VLOOKUP(CONCATENATE(E$10," ",$C7),'Recorded Allegations'!$A$1:$BO$656,MATCH($C$5,'Recorded Allegations'!$A$1:$BO$1,FALSE),0)
)))- (IF(ISERROR(VLOOKUP(CONCATENATE(E$10," ",$C7),'Recorded Allegations'!$A$1:$BO$656,MATCH($C$4,'Recorded Allegations'!$A$1:$BO$1,FALSE)-1,0)
),"0",( VLOOKUP(CONCATENATE(E$10," ",$C7),'Recorded Allegations'!$A$1:$BO$656,MATCH($C$4,'Recorded Allegations'!$A$1:$BO$1,FALSE)-1,0)
)))</f>
        <v>191</v>
      </c>
      <c r="F11" s="214">
        <f>(IF(ISERROR(VLOOKUP(CONCATENATE(F$10," ",$C7),'Recorded Allegations'!$A$1:$BO$656,MATCH($C$5,'Recorded Allegations'!$A$1:$BO$1,FALSE),0)
),"0",( VLOOKUP(CONCATENATE(F$10," ",$C7),'Recorded Allegations'!$A$1:$BO$656,MATCH($C$5,'Recorded Allegations'!$A$1:$BO$1,FALSE),0)
)))- (IF(ISERROR(VLOOKUP(CONCATENATE(F$10," ",$C7),'Recorded Allegations'!$A$1:$BO$656,MATCH($C$4,'Recorded Allegations'!$A$1:$BO$1,FALSE)-1,0)
),"0",( VLOOKUP(CONCATENATE(F$10," ",$C7),'Recorded Allegations'!$A$1:$BO$656,MATCH($C$4,'Recorded Allegations'!$A$1:$BO$1,FALSE)-1,0)
)))</f>
        <v>222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1" s="208" customFormat="1" ht="4.5" customHeight="1" x14ac:dyDescent="0.2">
      <c r="A12" s="207"/>
      <c r="B12" s="237" t="s">
        <v>480</v>
      </c>
      <c r="C12" s="238">
        <f>C13-C11</f>
        <v>1293</v>
      </c>
      <c r="D12" s="238">
        <f t="shared" ref="D12:F12" si="0">D13-D11</f>
        <v>387</v>
      </c>
      <c r="E12" s="238">
        <f t="shared" si="0"/>
        <v>373</v>
      </c>
      <c r="F12" s="238">
        <f t="shared" si="0"/>
        <v>361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1" ht="18.75" customHeight="1" x14ac:dyDescent="0.25">
      <c r="A13" s="148"/>
      <c r="B13" s="239" t="s">
        <v>477</v>
      </c>
      <c r="C13" s="240">
        <f>(IF(ISERROR(VLOOKUP(C$10,'Recorded Allegations'!$A$1:$BO$656,MATCH($C$5,'Recorded Allegations'!$A$1:$BO$1,FALSE),0)
),"0",( VLOOKUP(C$10,'Recorded Allegations'!$A$1:$BO$656,MATCH($C$5,'Recorded Allegations'!$A$1:$BO$1,FALSE),0)
)))- (IF(ISERROR(VLOOKUP(C$10,'Recorded Allegations'!$A$1:$BO$656,MATCH($C$4,'Recorded Allegations'!$A$1:$BO$1,FALSE)-1,0)
),"0",( VLOOKUP(C$10,'Recorded Allegations'!$A$1:$BO$656,MATCH($C$4,'Recorded Allegations'!$A$1:$BO$1,FALSE)-1,0)
)))</f>
        <v>1972</v>
      </c>
      <c r="D13" s="240">
        <f>(IF(ISERROR(VLOOKUP(D$10,'Recorded Allegations'!$A$1:$BO$656,MATCH($C$5,'Recorded Allegations'!$A$1:$BO$1,FALSE),0)
),"0",( VLOOKUP(D$10,'Recorded Allegations'!$A$1:$BO$656,MATCH($C$5,'Recorded Allegations'!$A$1:$BO$1,FALSE),0)
)))- (IF(ISERROR(VLOOKUP(D$10,'Recorded Allegations'!$A$1:$BO$656,MATCH($C$4,'Recorded Allegations'!$A$1:$BO$1,FALSE)-1,0)
),"0",( VLOOKUP(D$10,'Recorded Allegations'!$A$1:$BO$656,MATCH($C$4,'Recorded Allegations'!$A$1:$BO$1,FALSE)-1,0)
)))</f>
        <v>576</v>
      </c>
      <c r="E13" s="240">
        <f>(IF(ISERROR(VLOOKUP(E$10,'Recorded Allegations'!$A$1:$BO$656,MATCH($C$5,'Recorded Allegations'!$A$1:$BO$1,FALSE),0)
),"0",( VLOOKUP(E$10,'Recorded Allegations'!$A$1:$BO$656,MATCH($C$5,'Recorded Allegations'!$A$1:$BO$1,FALSE),0)
)))- (IF(ISERROR(VLOOKUP(E$10,'Recorded Allegations'!$A$1:$BO$656,MATCH($C$4,'Recorded Allegations'!$A$1:$BO$1,FALSE)-1,0)
),"0",( VLOOKUP(E$10,'Recorded Allegations'!$A$1:$BO$656,MATCH($C$4,'Recorded Allegations'!$A$1:$BO$1,FALSE)-1,0)
)))</f>
        <v>564</v>
      </c>
      <c r="F13" s="240">
        <f>(IF(ISERROR(VLOOKUP(F$10,'Recorded Allegations'!$A$1:$BO$656,MATCH($C$5,'Recorded Allegations'!$A$1:$BO$1,FALSE),0)
),"0",( VLOOKUP(F$10,'Recorded Allegations'!$A$1:$BO$656,MATCH($C$5,'Recorded Allegations'!$A$1:$BO$1,FALSE),0)
)))- (IF(ISERROR(VLOOKUP(F$10,'Recorded Allegations'!$A$1:$BO$656,MATCH($C$4,'Recorded Allegations'!$A$1:$BO$1,FALSE)-1,0)
),"0",( VLOOKUP(F$10,'Recorded Allegations'!$A$1:$BO$656,MATCH($C$4,'Recorded Allegations'!$A$1:$BO$1,FALSE)-1,0)
)))</f>
        <v>583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1" ht="24" customHeight="1" x14ac:dyDescent="0.25">
      <c r="A14" s="148"/>
      <c r="B14" s="241" t="s">
        <v>479</v>
      </c>
      <c r="C14" s="242">
        <f>((100/C13)*C11)/100</f>
        <v>0.34432048681541583</v>
      </c>
      <c r="D14" s="242">
        <f t="shared" ref="D14:F14" si="1">((100/D13)*D11)/100</f>
        <v>0.328125</v>
      </c>
      <c r="E14" s="242">
        <f t="shared" si="1"/>
        <v>0.33865248226950356</v>
      </c>
      <c r="F14" s="242">
        <f t="shared" si="1"/>
        <v>0.38078902229845624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1" x14ac:dyDescent="0.25">
      <c r="A15" s="148"/>
      <c r="B15" s="88"/>
      <c r="C15" s="209"/>
      <c r="D15" s="209"/>
      <c r="E15" s="209"/>
      <c r="F15" s="209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1" x14ac:dyDescent="0.25">
      <c r="A16" s="148"/>
      <c r="B16" s="88"/>
      <c r="C16" s="209"/>
      <c r="D16" s="209"/>
      <c r="E16" s="209"/>
      <c r="F16" s="20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</row>
    <row r="17" spans="1:30" x14ac:dyDescent="0.25">
      <c r="A17" s="148"/>
      <c r="B17" s="88"/>
      <c r="C17" s="209"/>
      <c r="D17" s="209"/>
      <c r="E17" s="209"/>
      <c r="F17" s="209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spans="1:30" x14ac:dyDescent="0.25">
      <c r="A18" s="148"/>
      <c r="B18" s="88"/>
      <c r="C18" s="209"/>
      <c r="D18" s="209"/>
      <c r="E18" s="209"/>
      <c r="F18" s="20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</row>
    <row r="19" spans="1:30" x14ac:dyDescent="0.25">
      <c r="A19" s="148"/>
      <c r="B19" s="2" t="s">
        <v>482</v>
      </c>
      <c r="C19" s="209"/>
      <c r="D19" s="209"/>
      <c r="E19" s="209"/>
      <c r="F19" s="20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</row>
    <row r="20" spans="1:30" x14ac:dyDescent="0.25">
      <c r="A20" s="148"/>
      <c r="B20" s="88"/>
      <c r="C20" s="209"/>
      <c r="D20" s="209"/>
      <c r="E20" s="209"/>
      <c r="F20" s="20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x14ac:dyDescent="0.25">
      <c r="A21" s="148"/>
      <c r="B21" s="88"/>
      <c r="C21" s="209"/>
      <c r="D21" s="209"/>
      <c r="E21" s="209"/>
      <c r="F21" s="20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x14ac:dyDescent="0.25">
      <c r="A22" s="148"/>
      <c r="B22" s="88"/>
      <c r="C22" s="209"/>
      <c r="D22" s="209"/>
      <c r="E22" s="209"/>
      <c r="F22" s="209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x14ac:dyDescent="0.25">
      <c r="A23" s="148"/>
      <c r="B23" s="88"/>
      <c r="C23" s="209"/>
      <c r="D23" s="209"/>
      <c r="E23" s="209"/>
      <c r="F23" s="20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x14ac:dyDescent="0.25">
      <c r="A24" s="148"/>
      <c r="B24" s="88"/>
      <c r="C24" s="209"/>
      <c r="D24" s="209"/>
      <c r="E24" s="209"/>
      <c r="F24" s="20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x14ac:dyDescent="0.25">
      <c r="A25" s="148"/>
      <c r="B25" s="210"/>
      <c r="C25" s="210"/>
      <c r="D25" s="210"/>
      <c r="E25" s="210"/>
      <c r="F25" s="210"/>
      <c r="G25" s="91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30" x14ac:dyDescent="0.25">
      <c r="A26" s="148"/>
      <c r="B26" s="91"/>
      <c r="C26" s="91"/>
      <c r="D26" s="91"/>
      <c r="E26" s="91"/>
      <c r="F26" s="91"/>
      <c r="G26" s="91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</row>
    <row r="27" spans="1:30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</row>
    <row r="28" spans="1:30" x14ac:dyDescent="0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</row>
    <row r="29" spans="1:30" x14ac:dyDescent="0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1:30" x14ac:dyDescent="0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</row>
    <row r="31" spans="1:30" x14ac:dyDescent="0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</row>
    <row r="32" spans="1:30" x14ac:dyDescent="0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</row>
    <row r="33" spans="1:30" x14ac:dyDescent="0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30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</row>
    <row r="35" spans="1:30" x14ac:dyDescent="0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</row>
    <row r="36" spans="1:30" x14ac:dyDescent="0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</row>
    <row r="37" spans="1:30" x14ac:dyDescent="0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</row>
    <row r="38" spans="1:30" x14ac:dyDescent="0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</row>
    <row r="39" spans="1:30" x14ac:dyDescent="0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</row>
    <row r="40" spans="1:30" x14ac:dyDescent="0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</row>
    <row r="41" spans="1:30" x14ac:dyDescent="0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</row>
    <row r="42" spans="1:30" x14ac:dyDescent="0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</row>
    <row r="43" spans="1:30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</row>
    <row r="44" spans="1:30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</row>
    <row r="45" spans="1:30" x14ac:dyDescent="0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</row>
    <row r="46" spans="1:30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</row>
    <row r="47" spans="1:30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</row>
    <row r="48" spans="1:30" x14ac:dyDescent="0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</row>
    <row r="49" spans="1:30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</row>
    <row r="50" spans="1:30" x14ac:dyDescent="0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</row>
    <row r="51" spans="1:30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</row>
    <row r="52" spans="1:30" x14ac:dyDescent="0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</row>
    <row r="53" spans="1:30" x14ac:dyDescent="0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</row>
    <row r="54" spans="1:30" x14ac:dyDescent="0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</row>
    <row r="55" spans="1:30" x14ac:dyDescent="0.25">
      <c r="A55" s="148"/>
      <c r="B55" s="148"/>
    </row>
    <row r="56" spans="1:30" x14ac:dyDescent="0.25">
      <c r="A56" s="148"/>
      <c r="B56" s="148"/>
    </row>
  </sheetData>
  <sheetProtection password="BC6F" sheet="1" objects="1" scenarios="1"/>
  <mergeCells count="1">
    <mergeCell ref="C7:D7"/>
  </mergeCells>
  <dataValidations count="2">
    <dataValidation type="list" allowBlank="1" showInputMessage="1" showErrorMessage="1" sqref="C4:C5">
      <formula1>Date</formula1>
    </dataValidation>
    <dataValidation type="list" allowBlank="1" showInputMessage="1" showErrorMessage="1" sqref="C7">
      <formula1>Allegation_Type_2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/>
  <headerFooter>
    <oddHeader>&amp;CRESTRICTED</oddHeader>
    <oddFooter>&amp;CRESTRICTED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H117"/>
  <sheetViews>
    <sheetView showGridLines="0" showRowColHeaders="0" zoomScaleNormal="100" workbookViewId="0">
      <pane ySplit="7" topLeftCell="A8" activePane="bottomLeft" state="frozen"/>
      <selection pane="bottomLeft" activeCell="R11" sqref="R11"/>
    </sheetView>
  </sheetViews>
  <sheetFormatPr defaultRowHeight="11.25" x14ac:dyDescent="0.2"/>
  <cols>
    <col min="1" max="1" width="2.7109375" style="3" customWidth="1"/>
    <col min="2" max="2" width="26.28515625" style="10" customWidth="1"/>
    <col min="3" max="6" width="6.85546875" style="3" customWidth="1"/>
    <col min="7" max="15" width="6.7109375" style="3" customWidth="1"/>
    <col min="16" max="17" width="7.85546875" style="3" customWidth="1"/>
    <col min="18" max="18" width="10" style="3" customWidth="1"/>
    <col min="19" max="19" width="3.85546875" style="11" customWidth="1"/>
    <col min="20" max="23" width="9.140625" style="11"/>
    <col min="24" max="16384" width="9.140625" style="3"/>
  </cols>
  <sheetData>
    <row r="1" spans="1:34" x14ac:dyDescent="0.2">
      <c r="A1" s="11"/>
      <c r="B1" s="12"/>
      <c r="C1" s="11"/>
      <c r="D1" s="11"/>
      <c r="E1" s="11"/>
      <c r="F1" s="11"/>
      <c r="G1" s="11"/>
      <c r="H1" s="11"/>
      <c r="I1" s="11"/>
      <c r="J1" s="11"/>
      <c r="K1" s="120"/>
      <c r="L1" s="120"/>
      <c r="M1" s="11"/>
      <c r="N1" s="11"/>
      <c r="O1" s="11"/>
      <c r="P1" s="11"/>
      <c r="Q1" s="11"/>
      <c r="R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6.25" customHeight="1" x14ac:dyDescent="0.2">
      <c r="A2" s="11"/>
      <c r="B2" s="16" t="s">
        <v>14</v>
      </c>
      <c r="C2" s="11"/>
      <c r="D2" s="11"/>
      <c r="E2" s="11"/>
      <c r="F2" s="11"/>
      <c r="G2" s="11"/>
      <c r="H2" s="11"/>
      <c r="I2" s="11"/>
      <c r="J2" s="11"/>
      <c r="K2" s="120"/>
      <c r="L2" s="120"/>
      <c r="M2" s="11"/>
      <c r="N2" s="11"/>
      <c r="O2" s="11"/>
      <c r="P2" s="11"/>
      <c r="Q2" s="11"/>
      <c r="R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">
      <c r="A3" s="11"/>
      <c r="B3" s="46" t="s">
        <v>78</v>
      </c>
      <c r="C3" s="83" t="s">
        <v>92</v>
      </c>
      <c r="D3" s="79">
        <v>42095</v>
      </c>
      <c r="E3" s="83" t="s">
        <v>91</v>
      </c>
      <c r="F3" s="80">
        <v>42430</v>
      </c>
      <c r="G3" s="47"/>
      <c r="H3" s="48"/>
      <c r="I3" s="11"/>
      <c r="J3" s="11"/>
      <c r="K3" s="120"/>
      <c r="L3" s="120"/>
      <c r="M3" s="11"/>
      <c r="N3" s="11"/>
      <c r="O3" s="11"/>
      <c r="P3" s="11"/>
      <c r="Q3" s="11"/>
      <c r="R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4.75" customHeight="1" x14ac:dyDescent="0.2">
      <c r="A4" s="11"/>
      <c r="B4" s="49" t="s">
        <v>79</v>
      </c>
      <c r="C4" s="84" t="s">
        <v>92</v>
      </c>
      <c r="D4" s="81">
        <v>41730</v>
      </c>
      <c r="E4" s="84" t="s">
        <v>91</v>
      </c>
      <c r="F4" s="82">
        <v>42064</v>
      </c>
      <c r="G4" s="47"/>
      <c r="H4" s="48"/>
      <c r="I4" s="11"/>
      <c r="J4" s="11"/>
      <c r="K4" s="120"/>
      <c r="L4" s="120"/>
      <c r="M4" s="11"/>
      <c r="N4" s="11"/>
      <c r="O4" s="11"/>
      <c r="P4" s="11"/>
      <c r="Q4" s="11"/>
      <c r="R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" customHeight="1" x14ac:dyDescent="0.2">
      <c r="A5" s="11"/>
      <c r="B5" s="12"/>
      <c r="C5" s="11"/>
      <c r="D5" s="31"/>
      <c r="E5" s="11"/>
      <c r="F5" s="11"/>
      <c r="G5" s="11"/>
      <c r="H5" s="31"/>
      <c r="I5" s="11"/>
      <c r="J5" s="11"/>
      <c r="K5" s="120"/>
      <c r="L5" s="120"/>
      <c r="M5" s="11"/>
      <c r="N5" s="11"/>
      <c r="O5" s="11"/>
      <c r="P5" s="11"/>
      <c r="Q5" s="11"/>
      <c r="R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7.25" customHeight="1" x14ac:dyDescent="0.2">
      <c r="A6" s="11"/>
      <c r="B6" s="157" t="s">
        <v>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9"/>
      <c r="R6" s="159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87.75" customHeight="1" x14ac:dyDescent="0.2">
      <c r="A7" s="11"/>
      <c r="B7" s="9" t="s">
        <v>8</v>
      </c>
      <c r="C7" s="32" t="s">
        <v>164</v>
      </c>
      <c r="D7" s="32" t="s">
        <v>165</v>
      </c>
      <c r="E7" s="32" t="s">
        <v>166</v>
      </c>
      <c r="F7" s="163" t="s">
        <v>238</v>
      </c>
      <c r="G7" s="167" t="s">
        <v>288</v>
      </c>
      <c r="H7" s="167" t="s">
        <v>287</v>
      </c>
      <c r="I7" s="167" t="s">
        <v>236</v>
      </c>
      <c r="J7" s="167" t="s">
        <v>289</v>
      </c>
      <c r="K7" s="167" t="s">
        <v>36</v>
      </c>
      <c r="L7" s="167" t="s">
        <v>10</v>
      </c>
      <c r="M7" s="33" t="str">
        <f>CONCATENATE("Constabulary
",,TEXT(D3,"mmm-yy")," to ",
TEXT(F3,"mmm-yy"))</f>
        <v>Constabulary
Apr-15 to Mar-16</v>
      </c>
      <c r="N7" s="34" t="str">
        <f>CONCATENATE("Constabulary
",,TEXT(D4,"mmm-yy")," to ",
TEXT(F4,"mmm-yy"))</f>
        <v>Constabulary
Apr-14 to Mar-15</v>
      </c>
      <c r="O7" s="35" t="s">
        <v>9</v>
      </c>
      <c r="P7" s="11"/>
      <c r="Q7" s="11"/>
      <c r="R7" s="11"/>
      <c r="X7" s="11"/>
      <c r="Y7" s="11"/>
      <c r="Z7" s="11"/>
      <c r="AA7" s="11"/>
      <c r="AB7" s="11"/>
      <c r="AC7" s="11"/>
      <c r="AD7" s="11"/>
      <c r="AE7" s="11"/>
    </row>
    <row r="8" spans="1:34" ht="28.5" customHeight="1" x14ac:dyDescent="0.2">
      <c r="A8" s="11"/>
      <c r="B8" s="18" t="s">
        <v>15</v>
      </c>
      <c r="C8" s="36">
        <f>(IF(ISERROR(VLOOKUP(CONCATENATE(C$7," ",$B8),'Recorded Allegations'!$A$1:$BO$656,MATCH($F$3,'Recorded Allegations'!$A$1:$BO$1,FALSE),0)
),"0",( VLOOKUP(CONCATENATE(C$7," ",$B8),'Recorded Allegations'!$A$1:$BO$656,MATCH($F$3,'Recorded Allegations'!$A$1:$BO$1,FALSE),0)
)))- (IF(ISERROR(VLOOKUP(CONCATENATE(C$7," ",$B8),'Recorded Allegations'!$A$1:$BO$656,MATCH($D$3,'Recorded Allegations'!$A$1:$BO$1,FALSE)-1,0)
),"0",( VLOOKUP(CONCATENATE(C$7," ",$B8),'Recorded Allegations'!$A$1:$BO$656,MATCH($D$3,'Recorded Allegations'!$A$1:$BO$1,FALSE)-1,0)
)))</f>
        <v>2</v>
      </c>
      <c r="D8" s="36">
        <f>(IF(ISERROR(VLOOKUP(CONCATENATE(D$7," ",$B8),'Recorded Allegations'!$A$1:$BO$656,MATCH($F$3,'Recorded Allegations'!$A$1:$BO$1,FALSE),0)
),"0",( VLOOKUP(CONCATENATE(D$7," ",$B8),'Recorded Allegations'!$A$1:$BO$656,MATCH($F$3,'Recorded Allegations'!$A$1:$BO$1,FALSE),0)
)))- (IF(ISERROR(VLOOKUP(CONCATENATE(D$7," ",$B8),'Recorded Allegations'!$A$1:$BO$656,MATCH($D$3,'Recorded Allegations'!$A$1:$BO$1,FALSE)-1,0)
),"0",( VLOOKUP(CONCATENATE(D$7," ",$B8),'Recorded Allegations'!$A$1:$BO$656,MATCH($D$3,'Recorded Allegations'!$A$1:$BO$1,FALSE)-1,0)
)))</f>
        <v>2</v>
      </c>
      <c r="E8" s="36">
        <f>(IF(ISERROR(VLOOKUP(CONCATENATE(E$7," ",$B8),'Recorded Allegations'!$A$1:$BO$656,MATCH($F$3,'Recorded Allegations'!$A$1:$BO$1,FALSE),0)
),"0",( VLOOKUP(CONCATENATE(E$7," ",$B8),'Recorded Allegations'!$A$1:$BO$656,MATCH($F$3,'Recorded Allegations'!$A$1:$BO$1,FALSE),0)
)))- (IF(ISERROR(VLOOKUP(CONCATENATE(E$7," ",$B8),'Recorded Allegations'!$A$1:$BO$656,MATCH($D$3,'Recorded Allegations'!$A$1:$BO$1,FALSE)-1,0)
),"0",( VLOOKUP(CONCATENATE(E$7," ",$B8),'Recorded Allegations'!$A$1:$BO$656,MATCH($D$3,'Recorded Allegations'!$A$1:$BO$1,FALSE)-1,0)
)))</f>
        <v>0</v>
      </c>
      <c r="F8" s="36">
        <f>SUM(G8:L8)</f>
        <v>1</v>
      </c>
      <c r="G8" s="177">
        <f>(IF(ISERROR(VLOOKUP(CONCATENATE(G$7," ",$B8),'Recorded Allegations'!$A$2:$BO$152,MATCH($F$3,'Recorded Allegations'!$A$1:$BO$1,FALSE),0)
),"0",( VLOOKUP(CONCATENATE(G$7," ",$B8),'Recorded Allegations'!$A$2:$BO$152,MATCH($F$3,'Recorded Allegations'!$A$1:$BO$1,FALSE),0)
)))- (IF(ISERROR(VLOOKUP(CONCATENATE(G$7," ",$B8),'Recorded Allegations'!$A$2:$BO$152,MATCH($D$3,'Recorded Allegations'!$A$1:$BO$1,FALSE)-1,0)
),"0",( VLOOKUP(CONCATENATE(G$7," ",$B8),'Recorded Allegations'!$A$2:$BO$152,MATCH($D$3,'Recorded Allegations'!$A$1:$BO$1,FALSE)-1,0)
)))</f>
        <v>0</v>
      </c>
      <c r="H8" s="177">
        <f>(IF(ISERROR(VLOOKUP(CONCATENATE(H$7," ",$B8),'Recorded Allegations'!$A$2:$BO$152,MATCH($F$3,'Recorded Allegations'!$A$1:$BO$1,FALSE),0)
),"0",( VLOOKUP(CONCATENATE(H$7," ",$B8),'Recorded Allegations'!$A$2:$BO$152,MATCH($F$3,'Recorded Allegations'!$A$1:$BO$1,FALSE),0)
)))- (IF(ISERROR(VLOOKUP(CONCATENATE(H$7," ",$B8),'Recorded Allegations'!$A$2:$BO$152,MATCH($D$3,'Recorded Allegations'!$A$1:$BO$1,FALSE)-1,0)
),"0",( VLOOKUP(CONCATENATE(H$7," ",$B8),'Recorded Allegations'!$A$2:$BO$152,MATCH($D$3,'Recorded Allegations'!$A$1:$BO$1,FALSE)-1,0)
)))</f>
        <v>0</v>
      </c>
      <c r="I8" s="177">
        <f>(IF(ISERROR(VLOOKUP(CONCATENATE(I$7," ",$B8),'Recorded Allegations'!$A$2:$BO$152,MATCH($F$3,'Recorded Allegations'!$A$1:$BO$1,FALSE),0)
),"0",( VLOOKUP(CONCATENATE(I$7," ",$B8),'Recorded Allegations'!$A$2:$BO$152,MATCH($F$3,'Recorded Allegations'!$A$1:$BO$1,FALSE),0)
)))- (IF(ISERROR(VLOOKUP(CONCATENATE(I$7," ",$B8),'Recorded Allegations'!$A$2:$BO$152,MATCH($D$3,'Recorded Allegations'!$A$1:$BO$1,FALSE)-1,0)
),"0",( VLOOKUP(CONCATENATE(I$7," ",$B8),'Recorded Allegations'!$A$2:$BO$152,MATCH($D$3,'Recorded Allegations'!$A$1:$BO$1,FALSE)-1,0)
)))</f>
        <v>1</v>
      </c>
      <c r="J8" s="177">
        <f>(IF(ISERROR(VLOOKUP(CONCATENATE(J$7," ",$B8),'Recorded Allegations'!$A$2:$BO$152,MATCH($F$3,'Recorded Allegations'!$A$1:$BO$1,FALSE),0)
),"0",( VLOOKUP(CONCATENATE(J$7," ",$B8),'Recorded Allegations'!$A$2:$BO$152,MATCH($F$3,'Recorded Allegations'!$A$1:$BO$1,FALSE),0)
)))- (IF(ISERROR(VLOOKUP(CONCATENATE(J$7," ",$B8),'Recorded Allegations'!$A$2:$BO$152,MATCH($D$3,'Recorded Allegations'!$A$1:$BO$1,FALSE)-1,0)
),"0",( VLOOKUP(CONCATENATE(J$7," ",$B8),'Recorded Allegations'!$A$2:$BO$152,MATCH($D$3,'Recorded Allegations'!$A$1:$BO$1,FALSE)-1,0)
)))</f>
        <v>0</v>
      </c>
      <c r="K8" s="177">
        <f>(IF(ISERROR(VLOOKUP(CONCATENATE(K$7," ",$B8),'Recorded Allegations'!$A$2:$BO$152,MATCH($F$3,'Recorded Allegations'!$A$1:$BO$1,FALSE),0)
),"0",( VLOOKUP(CONCATENATE(K$7," ",$B8),'Recorded Allegations'!$A$2:$BO$152,MATCH($F$3,'Recorded Allegations'!$A$1:$BO$1,FALSE),0)
)))- (IF(ISERROR(VLOOKUP(CONCATENATE(K$7," ",$B8),'Recorded Allegations'!$A$2:$BO$152,MATCH($D$3,'Recorded Allegations'!$A$1:$BO$1,FALSE)-1,0)
),"0",( VLOOKUP(CONCATENATE(K$7," ",$B8),'Recorded Allegations'!$A$2:$BO$152,MATCH($D$3,'Recorded Allegations'!$A$1:$BO$1,FALSE)-1,0)
)))</f>
        <v>0</v>
      </c>
      <c r="L8" s="177">
        <f>(IF(ISERROR(VLOOKUP(CONCATENATE(L$7," ",$B8),'Recorded Allegations'!$A$2:$BO$152,MATCH($F$3,'Recorded Allegations'!$A$1:$BO$1,FALSE),0)
),"0",( VLOOKUP(CONCATENATE(L$7," ",$B8),'Recorded Allegations'!$A$2:$BO$152,MATCH($F$3,'Recorded Allegations'!$A$1:$BO$1,FALSE),0)
)))- (IF(ISERROR(VLOOKUP(CONCATENATE(L$7," ",$B8),'Recorded Allegations'!$A$2:$BO$152,MATCH($D$3,'Recorded Allegations'!$A$1:$BO$1,FALSE)-1,0)
),"0",( VLOOKUP(CONCATENATE(L$7," ",$B8),'Recorded Allegations'!$A$2:$BO$152,MATCH($D$3,'Recorded Allegations'!$A$1:$BO$1,FALSE)-1,0)
)))</f>
        <v>0</v>
      </c>
      <c r="M8" s="37">
        <f t="shared" ref="M8:M32" si="0">SUM(C8:F8)</f>
        <v>5</v>
      </c>
      <c r="N8" s="187">
        <f>(IF(ISERROR(VLOOKUP($B8,'Recorded Allegations'!$A$2:$BO$399,MATCH($F$4,'Recorded Allegations'!$A$1:$BO$1,FALSE),0)
),"0",( VLOOKUP($B8,'Recorded Allegations'!$A$2:$BO$399,MATCH($F$4,'Recorded Allegations'!$A$1:$BO$1,FALSE),0)
)))- (IF(ISERROR(VLOOKUP($B8,'Recorded Allegations'!$A$2:$BO$399,MATCH($D$4,'Recorded Allegations'!$A$1:$BO$1,FALSE)-1,0)
),"0",( VLOOKUP($B8,'Recorded Allegations'!$A$2:$BO$399,MATCH($D$4,'Recorded Allegations'!$A$1:$BO$1,FALSE)-1,0)
)))</f>
        <v>12</v>
      </c>
      <c r="O8" s="14">
        <f t="shared" ref="O8:O34" si="1">IF(N8=0,"N/A",(M8-N8)/N8)</f>
        <v>-0.58333333333333337</v>
      </c>
      <c r="P8" s="11"/>
      <c r="Q8" s="11"/>
      <c r="R8" s="11"/>
      <c r="X8" s="11"/>
      <c r="Y8" s="11"/>
      <c r="Z8" s="11"/>
      <c r="AA8" s="11"/>
      <c r="AB8" s="11"/>
      <c r="AC8" s="11"/>
      <c r="AD8" s="11"/>
      <c r="AE8" s="11"/>
    </row>
    <row r="9" spans="1:34" ht="28.5" customHeight="1" x14ac:dyDescent="0.2">
      <c r="A9" s="11"/>
      <c r="B9" s="18" t="s">
        <v>16</v>
      </c>
      <c r="C9" s="36">
        <f>(IF(ISERROR(VLOOKUP(CONCATENATE(C$7," ",$B9),'Recorded Allegations'!$A$1:$BO$656,MATCH($F$3,'Recorded Allegations'!$A$1:$BO$1,FALSE),0)
),"0",( VLOOKUP(CONCATENATE(C$7," ",$B9),'Recorded Allegations'!$A$1:$BO$656,MATCH($F$3,'Recorded Allegations'!$A$1:$BO$1,FALSE),0)
)))- (IF(ISERROR(VLOOKUP(CONCATENATE(C$7," ",$B9),'Recorded Allegations'!$A$1:$BO$656,MATCH($D$3,'Recorded Allegations'!$A$1:$BO$1,FALSE)-1,0)
),"0",( VLOOKUP(CONCATENATE(C$7," ",$B9),'Recorded Allegations'!$A$1:$BO$656,MATCH($D$3,'Recorded Allegations'!$A$1:$BO$1,FALSE)-1,0)
)))</f>
        <v>2</v>
      </c>
      <c r="D9" s="36">
        <f>(IF(ISERROR(VLOOKUP(CONCATENATE(D$7," ",$B9),'Recorded Allegations'!$A$1:$BO$656,MATCH($F$3,'Recorded Allegations'!$A$1:$BO$1,FALSE),0)
),"0",( VLOOKUP(CONCATENATE(D$7," ",$B9),'Recorded Allegations'!$A$1:$BO$656,MATCH($F$3,'Recorded Allegations'!$A$1:$BO$1,FALSE),0)
)))- (IF(ISERROR(VLOOKUP(CONCATENATE(D$7," ",$B9),'Recorded Allegations'!$A$1:$BO$656,MATCH($D$3,'Recorded Allegations'!$A$1:$BO$1,FALSE)-1,0)
),"0",( VLOOKUP(CONCATENATE(D$7," ",$B9),'Recorded Allegations'!$A$1:$BO$656,MATCH($D$3,'Recorded Allegations'!$A$1:$BO$1,FALSE)-1,0)
)))</f>
        <v>1</v>
      </c>
      <c r="E9" s="36">
        <f>(IF(ISERROR(VLOOKUP(CONCATENATE(E$7," ",$B9),'Recorded Allegations'!$A$1:$BO$656,MATCH($F$3,'Recorded Allegations'!$A$1:$BO$1,FALSE),0)
),"0",( VLOOKUP(CONCATENATE(E$7," ",$B9),'Recorded Allegations'!$A$1:$BO$656,MATCH($F$3,'Recorded Allegations'!$A$1:$BO$1,FALSE),0)
)))- (IF(ISERROR(VLOOKUP(CONCATENATE(E$7," ",$B9),'Recorded Allegations'!$A$1:$BO$656,MATCH($D$3,'Recorded Allegations'!$A$1:$BO$1,FALSE)-1,0)
),"0",( VLOOKUP(CONCATENATE(E$7," ",$B9),'Recorded Allegations'!$A$1:$BO$656,MATCH($D$3,'Recorded Allegations'!$A$1:$BO$1,FALSE)-1,0)
)))</f>
        <v>0</v>
      </c>
      <c r="F9" s="124">
        <f t="shared" ref="F9:F32" si="2">SUM(G9:L9)</f>
        <v>1</v>
      </c>
      <c r="G9" s="177">
        <f>(IF(ISERROR(VLOOKUP(CONCATENATE(G$7," ",$B9),'Recorded Allegations'!$A$2:$BO$152,MATCH($F$3,'Recorded Allegations'!$A$1:$BO$1,FALSE),0)
),"0",( VLOOKUP(CONCATENATE(G$7," ",$B9),'Recorded Allegations'!$A$2:$BO$152,MATCH($F$3,'Recorded Allegations'!$A$1:$BO$1,FALSE),0)
)))- (IF(ISERROR(VLOOKUP(CONCATENATE(G$7," ",$B9),'Recorded Allegations'!$A$2:$BO$152,MATCH($D$3,'Recorded Allegations'!$A$1:$BO$1,FALSE)-1,0)
),"0",( VLOOKUP(CONCATENATE(G$7," ",$B9),'Recorded Allegations'!$A$2:$BO$152,MATCH($D$3,'Recorded Allegations'!$A$1:$BO$1,FALSE)-1,0)
)))</f>
        <v>0</v>
      </c>
      <c r="H9" s="177">
        <f>(IF(ISERROR(VLOOKUP(CONCATENATE(H$7," ",$B9),'Recorded Allegations'!$A$2:$BO$152,MATCH($F$3,'Recorded Allegations'!$A$1:$BO$1,FALSE),0)
),"0",( VLOOKUP(CONCATENATE(H$7," ",$B9),'Recorded Allegations'!$A$2:$BO$152,MATCH($F$3,'Recorded Allegations'!$A$1:$BO$1,FALSE),0)
)))- (IF(ISERROR(VLOOKUP(CONCATENATE(H$7," ",$B9),'Recorded Allegations'!$A$2:$BO$152,MATCH($D$3,'Recorded Allegations'!$A$1:$BO$1,FALSE)-1,0)
),"0",( VLOOKUP(CONCATENATE(H$7," ",$B9),'Recorded Allegations'!$A$2:$BO$152,MATCH($D$3,'Recorded Allegations'!$A$1:$BO$1,FALSE)-1,0)
)))</f>
        <v>0</v>
      </c>
      <c r="I9" s="177">
        <f>(IF(ISERROR(VLOOKUP(CONCATENATE(I$7," ",$B9),'Recorded Allegations'!$A$2:$BO$152,MATCH($F$3,'Recorded Allegations'!$A$1:$BO$1,FALSE),0)
),"0",( VLOOKUP(CONCATENATE(I$7," ",$B9),'Recorded Allegations'!$A$2:$BO$152,MATCH($F$3,'Recorded Allegations'!$A$1:$BO$1,FALSE),0)
)))- (IF(ISERROR(VLOOKUP(CONCATENATE(I$7," ",$B9),'Recorded Allegations'!$A$2:$BO$152,MATCH($D$3,'Recorded Allegations'!$A$1:$BO$1,FALSE)-1,0)
),"0",( VLOOKUP(CONCATENATE(I$7," ",$B9),'Recorded Allegations'!$A$2:$BO$152,MATCH($D$3,'Recorded Allegations'!$A$1:$BO$1,FALSE)-1,0)
)))</f>
        <v>1</v>
      </c>
      <c r="J9" s="177">
        <f>(IF(ISERROR(VLOOKUP(CONCATENATE(J$7," ",$B9),'Recorded Allegations'!$A$2:$BO$152,MATCH($F$3,'Recorded Allegations'!$A$1:$BO$1,FALSE),0)
),"0",( VLOOKUP(CONCATENATE(J$7," ",$B9),'Recorded Allegations'!$A$2:$BO$152,MATCH($F$3,'Recorded Allegations'!$A$1:$BO$1,FALSE),0)
)))- (IF(ISERROR(VLOOKUP(CONCATENATE(J$7," ",$B9),'Recorded Allegations'!$A$2:$BO$152,MATCH($D$3,'Recorded Allegations'!$A$1:$BO$1,FALSE)-1,0)
),"0",( VLOOKUP(CONCATENATE(J$7," ",$B9),'Recorded Allegations'!$A$2:$BO$152,MATCH($D$3,'Recorded Allegations'!$A$1:$BO$1,FALSE)-1,0)
)))</f>
        <v>0</v>
      </c>
      <c r="K9" s="177">
        <f>(IF(ISERROR(VLOOKUP(CONCATENATE(K$7," ",$B9),'Recorded Allegations'!$A$2:$BO$152,MATCH($F$3,'Recorded Allegations'!$A$1:$BO$1,FALSE),0)
),"0",( VLOOKUP(CONCATENATE(K$7," ",$B9),'Recorded Allegations'!$A$2:$BO$152,MATCH($F$3,'Recorded Allegations'!$A$1:$BO$1,FALSE),0)
)))- (IF(ISERROR(VLOOKUP(CONCATENATE(K$7," ",$B9),'Recorded Allegations'!$A$2:$BO$152,MATCH($D$3,'Recorded Allegations'!$A$1:$BO$1,FALSE)-1,0)
),"0",( VLOOKUP(CONCATENATE(K$7," ",$B9),'Recorded Allegations'!$A$2:$BO$152,MATCH($D$3,'Recorded Allegations'!$A$1:$BO$1,FALSE)-1,0)
)))</f>
        <v>0</v>
      </c>
      <c r="L9" s="177">
        <f>(IF(ISERROR(VLOOKUP(CONCATENATE(L$7," ",$B9),'Recorded Allegations'!$A$2:$BO$152,MATCH($F$3,'Recorded Allegations'!$A$1:$BO$1,FALSE),0)
),"0",( VLOOKUP(CONCATENATE(L$7," ",$B9),'Recorded Allegations'!$A$2:$BO$152,MATCH($F$3,'Recorded Allegations'!$A$1:$BO$1,FALSE),0)
)))- (IF(ISERROR(VLOOKUP(CONCATENATE(L$7," ",$B9),'Recorded Allegations'!$A$2:$BO$152,MATCH($D$3,'Recorded Allegations'!$A$1:$BO$1,FALSE)-1,0)
),"0",( VLOOKUP(CONCATENATE(L$7," ",$B9),'Recorded Allegations'!$A$2:$BO$152,MATCH($D$3,'Recorded Allegations'!$A$1:$BO$1,FALSE)-1,0)
)))</f>
        <v>0</v>
      </c>
      <c r="M9" s="37">
        <f t="shared" si="0"/>
        <v>4</v>
      </c>
      <c r="N9" s="187">
        <f>(IF(ISERROR(VLOOKUP($B9,'Recorded Allegations'!$A$2:$BO$399,MATCH($F$4,'Recorded Allegations'!$A$1:$BO$1,FALSE),0)
),"0",( VLOOKUP($B9,'Recorded Allegations'!$A$2:$BO$399,MATCH($F$4,'Recorded Allegations'!$A$1:$BO$1,FALSE),0)
)))- (IF(ISERROR(VLOOKUP($B9,'Recorded Allegations'!$A$2:$BO$399,MATCH($D$4,'Recorded Allegations'!$A$1:$BO$1,FALSE)-1,0)
),"0",( VLOOKUP($B9,'Recorded Allegations'!$A$2:$BO$399,MATCH($D$4,'Recorded Allegations'!$A$1:$BO$1,FALSE)-1,0)
)))</f>
        <v>2</v>
      </c>
      <c r="O9" s="14">
        <f t="shared" si="1"/>
        <v>1</v>
      </c>
      <c r="P9" s="11"/>
      <c r="Q9" s="11"/>
      <c r="R9" s="11"/>
      <c r="X9" s="11"/>
      <c r="Y9" s="11"/>
      <c r="Z9" s="11"/>
      <c r="AA9" s="11"/>
      <c r="AB9" s="11"/>
      <c r="AC9" s="11"/>
      <c r="AD9" s="11"/>
      <c r="AE9" s="11"/>
    </row>
    <row r="10" spans="1:34" ht="28.5" customHeight="1" x14ac:dyDescent="0.2">
      <c r="A10" s="11"/>
      <c r="B10" s="18" t="s">
        <v>17</v>
      </c>
      <c r="C10" s="36">
        <f>(IF(ISERROR(VLOOKUP(CONCATENATE(C$7," ",$B10),'Recorded Allegations'!$A$1:$BO$656,MATCH($F$3,'Recorded Allegations'!$A$1:$BO$1,FALSE),0)
),"0",( VLOOKUP(CONCATENATE(C$7," ",$B10),'Recorded Allegations'!$A$1:$BO$656,MATCH($F$3,'Recorded Allegations'!$A$1:$BO$1,FALSE),0)
)))- (IF(ISERROR(VLOOKUP(CONCATENATE(C$7," ",$B10),'Recorded Allegations'!$A$1:$BO$656,MATCH($D$3,'Recorded Allegations'!$A$1:$BO$1,FALSE)-1,0)
),"0",( VLOOKUP(CONCATENATE(C$7," ",$B10),'Recorded Allegations'!$A$1:$BO$656,MATCH($D$3,'Recorded Allegations'!$A$1:$BO$1,FALSE)-1,0)
)))</f>
        <v>54</v>
      </c>
      <c r="D10" s="36">
        <f>(IF(ISERROR(VLOOKUP(CONCATENATE(D$7," ",$B10),'Recorded Allegations'!$A$1:$BO$656,MATCH($F$3,'Recorded Allegations'!$A$1:$BO$1,FALSE),0)
),"0",( VLOOKUP(CONCATENATE(D$7," ",$B10),'Recorded Allegations'!$A$1:$BO$656,MATCH($F$3,'Recorded Allegations'!$A$1:$BO$1,FALSE),0)
)))- (IF(ISERROR(VLOOKUP(CONCATENATE(D$7," ",$B10),'Recorded Allegations'!$A$1:$BO$656,MATCH($D$3,'Recorded Allegations'!$A$1:$BO$1,FALSE)-1,0)
),"0",( VLOOKUP(CONCATENATE(D$7," ",$B10),'Recorded Allegations'!$A$1:$BO$656,MATCH($D$3,'Recorded Allegations'!$A$1:$BO$1,FALSE)-1,0)
)))</f>
        <v>44</v>
      </c>
      <c r="E10" s="36">
        <f>(IF(ISERROR(VLOOKUP(CONCATENATE(E$7," ",$B10),'Recorded Allegations'!$A$1:$BO$656,MATCH($F$3,'Recorded Allegations'!$A$1:$BO$1,FALSE),0)
),"0",( VLOOKUP(CONCATENATE(E$7," ",$B10),'Recorded Allegations'!$A$1:$BO$656,MATCH($F$3,'Recorded Allegations'!$A$1:$BO$1,FALSE),0)
)))- (IF(ISERROR(VLOOKUP(CONCATENATE(E$7," ",$B10),'Recorded Allegations'!$A$1:$BO$656,MATCH($D$3,'Recorded Allegations'!$A$1:$BO$1,FALSE)-1,0)
),"0",( VLOOKUP(CONCATENATE(E$7," ",$B10),'Recorded Allegations'!$A$1:$BO$656,MATCH($D$3,'Recorded Allegations'!$A$1:$BO$1,FALSE)-1,0)
)))</f>
        <v>59</v>
      </c>
      <c r="F10" s="124">
        <f t="shared" si="2"/>
        <v>11</v>
      </c>
      <c r="G10" s="177">
        <f>(IF(ISERROR(VLOOKUP(CONCATENATE(G$7," ",$B10),'Recorded Allegations'!$A$2:$BO$152,MATCH($F$3,'Recorded Allegations'!$A$1:$BO$1,FALSE),0)
),"0",( VLOOKUP(CONCATENATE(G$7," ",$B10),'Recorded Allegations'!$A$2:$BO$152,MATCH($F$3,'Recorded Allegations'!$A$1:$BO$1,FALSE),0)
)))- (IF(ISERROR(VLOOKUP(CONCATENATE(G$7," ",$B10),'Recorded Allegations'!$A$2:$BO$152,MATCH($D$3,'Recorded Allegations'!$A$1:$BO$1,FALSE)-1,0)
),"0",( VLOOKUP(CONCATENATE(G$7," ",$B10),'Recorded Allegations'!$A$2:$BO$152,MATCH($D$3,'Recorded Allegations'!$A$1:$BO$1,FALSE)-1,0)
)))</f>
        <v>1</v>
      </c>
      <c r="H10" s="177">
        <f>(IF(ISERROR(VLOOKUP(CONCATENATE(H$7," ",$B10),'Recorded Allegations'!$A$2:$BO$152,MATCH($F$3,'Recorded Allegations'!$A$1:$BO$1,FALSE),0)
),"0",( VLOOKUP(CONCATENATE(H$7," ",$B10),'Recorded Allegations'!$A$2:$BO$152,MATCH($F$3,'Recorded Allegations'!$A$1:$BO$1,FALSE),0)
)))- (IF(ISERROR(VLOOKUP(CONCATENATE(H$7," ",$B10),'Recorded Allegations'!$A$2:$BO$152,MATCH($D$3,'Recorded Allegations'!$A$1:$BO$1,FALSE)-1,0)
),"0",( VLOOKUP(CONCATENATE(H$7," ",$B10),'Recorded Allegations'!$A$2:$BO$152,MATCH($D$3,'Recorded Allegations'!$A$1:$BO$1,FALSE)-1,0)
)))</f>
        <v>0</v>
      </c>
      <c r="I10" s="177">
        <f>(IF(ISERROR(VLOOKUP(CONCATENATE(I$7," ",$B10),'Recorded Allegations'!$A$2:$BO$152,MATCH($F$3,'Recorded Allegations'!$A$1:$BO$1,FALSE),0)
),"0",( VLOOKUP(CONCATENATE(I$7," ",$B10),'Recorded Allegations'!$A$2:$BO$152,MATCH($F$3,'Recorded Allegations'!$A$1:$BO$1,FALSE),0)
)))- (IF(ISERROR(VLOOKUP(CONCATENATE(I$7," ",$B10),'Recorded Allegations'!$A$2:$BO$152,MATCH($D$3,'Recorded Allegations'!$A$1:$BO$1,FALSE)-1,0)
),"0",( VLOOKUP(CONCATENATE(I$7," ",$B10),'Recorded Allegations'!$A$2:$BO$152,MATCH($D$3,'Recorded Allegations'!$A$1:$BO$1,FALSE)-1,0)
)))</f>
        <v>9</v>
      </c>
      <c r="J10" s="177">
        <f>(IF(ISERROR(VLOOKUP(CONCATENATE(J$7," ",$B10),'Recorded Allegations'!$A$2:$BO$152,MATCH($F$3,'Recorded Allegations'!$A$1:$BO$1,FALSE),0)
),"0",( VLOOKUP(CONCATENATE(J$7," ",$B10),'Recorded Allegations'!$A$2:$BO$152,MATCH($F$3,'Recorded Allegations'!$A$1:$BO$1,FALSE),0)
)))- (IF(ISERROR(VLOOKUP(CONCATENATE(J$7," ",$B10),'Recorded Allegations'!$A$2:$BO$152,MATCH($D$3,'Recorded Allegations'!$A$1:$BO$1,FALSE)-1,0)
),"0",( VLOOKUP(CONCATENATE(J$7," ",$B10),'Recorded Allegations'!$A$2:$BO$152,MATCH($D$3,'Recorded Allegations'!$A$1:$BO$1,FALSE)-1,0)
)))</f>
        <v>1</v>
      </c>
      <c r="K10" s="177">
        <f>(IF(ISERROR(VLOOKUP(CONCATENATE(K$7," ",$B10),'Recorded Allegations'!$A$2:$BO$152,MATCH($F$3,'Recorded Allegations'!$A$1:$BO$1,FALSE),0)
),"0",( VLOOKUP(CONCATENATE(K$7," ",$B10),'Recorded Allegations'!$A$2:$BO$152,MATCH($F$3,'Recorded Allegations'!$A$1:$BO$1,FALSE),0)
)))- (IF(ISERROR(VLOOKUP(CONCATENATE(K$7," ",$B10),'Recorded Allegations'!$A$2:$BO$152,MATCH($D$3,'Recorded Allegations'!$A$1:$BO$1,FALSE)-1,0)
),"0",( VLOOKUP(CONCATENATE(K$7," ",$B10),'Recorded Allegations'!$A$2:$BO$152,MATCH($D$3,'Recorded Allegations'!$A$1:$BO$1,FALSE)-1,0)
)))</f>
        <v>0</v>
      </c>
      <c r="L10" s="177">
        <f>(IF(ISERROR(VLOOKUP(CONCATENATE(L$7," ",$B10),'Recorded Allegations'!$A$2:$BO$152,MATCH($F$3,'Recorded Allegations'!$A$1:$BO$1,FALSE),0)
),"0",( VLOOKUP(CONCATENATE(L$7," ",$B10),'Recorded Allegations'!$A$2:$BO$152,MATCH($F$3,'Recorded Allegations'!$A$1:$BO$1,FALSE),0)
)))- (IF(ISERROR(VLOOKUP(CONCATENATE(L$7," ",$B10),'Recorded Allegations'!$A$2:$BO$152,MATCH($D$3,'Recorded Allegations'!$A$1:$BO$1,FALSE)-1,0)
),"0",( VLOOKUP(CONCATENATE(L$7," ",$B10),'Recorded Allegations'!$A$2:$BO$152,MATCH($D$3,'Recorded Allegations'!$A$1:$BO$1,FALSE)-1,0)
)))</f>
        <v>0</v>
      </c>
      <c r="M10" s="37">
        <f t="shared" si="0"/>
        <v>168</v>
      </c>
      <c r="N10" s="187">
        <f>(IF(ISERROR(VLOOKUP($B10,'Recorded Allegations'!$A$2:$BO$399,MATCH($F$4,'Recorded Allegations'!$A$1:$BO$1,FALSE),0)
),"0",( VLOOKUP($B10,'Recorded Allegations'!$A$2:$BO$399,MATCH($F$4,'Recorded Allegations'!$A$1:$BO$1,FALSE),0)
)))- (IF(ISERROR(VLOOKUP($B10,'Recorded Allegations'!$A$2:$BO$399,MATCH($D$4,'Recorded Allegations'!$A$1:$BO$1,FALSE)-1,0)
),"0",( VLOOKUP($B10,'Recorded Allegations'!$A$2:$BO$399,MATCH($D$4,'Recorded Allegations'!$A$1:$BO$1,FALSE)-1,0)
)))</f>
        <v>182</v>
      </c>
      <c r="O10" s="14">
        <f t="shared" si="1"/>
        <v>-7.6923076923076927E-2</v>
      </c>
      <c r="P10" s="11"/>
      <c r="Q10" s="11"/>
      <c r="R10" s="11"/>
      <c r="X10" s="11"/>
      <c r="Y10" s="11"/>
      <c r="Z10" s="11"/>
      <c r="AA10" s="11"/>
      <c r="AB10" s="11"/>
      <c r="AC10" s="11"/>
      <c r="AD10" s="11"/>
      <c r="AE10" s="11"/>
    </row>
    <row r="11" spans="1:34" ht="28.5" customHeight="1" x14ac:dyDescent="0.2">
      <c r="A11" s="11"/>
      <c r="B11" s="18" t="s">
        <v>18</v>
      </c>
      <c r="C11" s="36">
        <f>(IF(ISERROR(VLOOKUP(CONCATENATE(C$7," ",$B11),'Recorded Allegations'!$A$1:$BO$656,MATCH($F$3,'Recorded Allegations'!$A$1:$BO$1,FALSE),0)
),"0",( VLOOKUP(CONCATENATE(C$7," ",$B11),'Recorded Allegations'!$A$1:$BO$656,MATCH($F$3,'Recorded Allegations'!$A$1:$BO$1,FALSE),0)
)))- (IF(ISERROR(VLOOKUP(CONCATENATE(C$7," ",$B11),'Recorded Allegations'!$A$1:$BO$656,MATCH($D$3,'Recorded Allegations'!$A$1:$BO$1,FALSE)-1,0)
),"0",( VLOOKUP(CONCATENATE(C$7," ",$B11),'Recorded Allegations'!$A$1:$BO$656,MATCH($D$3,'Recorded Allegations'!$A$1:$BO$1,FALSE)-1,0)
)))</f>
        <v>49</v>
      </c>
      <c r="D11" s="36">
        <f>(IF(ISERROR(VLOOKUP(CONCATENATE(D$7," ",$B11),'Recorded Allegations'!$A$1:$BO$656,MATCH($F$3,'Recorded Allegations'!$A$1:$BO$1,FALSE),0)
),"0",( VLOOKUP(CONCATENATE(D$7," ",$B11),'Recorded Allegations'!$A$1:$BO$656,MATCH($F$3,'Recorded Allegations'!$A$1:$BO$1,FALSE),0)
)))- (IF(ISERROR(VLOOKUP(CONCATENATE(D$7," ",$B11),'Recorded Allegations'!$A$1:$BO$656,MATCH($D$3,'Recorded Allegations'!$A$1:$BO$1,FALSE)-1,0)
),"0",( VLOOKUP(CONCATENATE(D$7," ",$B11),'Recorded Allegations'!$A$1:$BO$656,MATCH($D$3,'Recorded Allegations'!$A$1:$BO$1,FALSE)-1,0)
)))</f>
        <v>69</v>
      </c>
      <c r="E11" s="36">
        <f>(IF(ISERROR(VLOOKUP(CONCATENATE(E$7," ",$B11),'Recorded Allegations'!$A$1:$BO$656,MATCH($F$3,'Recorded Allegations'!$A$1:$BO$1,FALSE),0)
),"0",( VLOOKUP(CONCATENATE(E$7," ",$B11),'Recorded Allegations'!$A$1:$BO$656,MATCH($F$3,'Recorded Allegations'!$A$1:$BO$1,FALSE),0)
)))- (IF(ISERROR(VLOOKUP(CONCATENATE(E$7," ",$B11),'Recorded Allegations'!$A$1:$BO$656,MATCH($D$3,'Recorded Allegations'!$A$1:$BO$1,FALSE)-1,0)
),"0",( VLOOKUP(CONCATENATE(E$7," ",$B11),'Recorded Allegations'!$A$1:$BO$656,MATCH($D$3,'Recorded Allegations'!$A$1:$BO$1,FALSE)-1,0)
)))</f>
        <v>40</v>
      </c>
      <c r="F11" s="124">
        <f t="shared" si="2"/>
        <v>11</v>
      </c>
      <c r="G11" s="177">
        <f>(IF(ISERROR(VLOOKUP(CONCATENATE(G$7," ",$B11),'Recorded Allegations'!$A$2:$BO$152,MATCH($F$3,'Recorded Allegations'!$A$1:$BO$1,FALSE),0)
),"0",( VLOOKUP(CONCATENATE(G$7," ",$B11),'Recorded Allegations'!$A$2:$BO$152,MATCH($F$3,'Recorded Allegations'!$A$1:$BO$1,FALSE),0)
)))- (IF(ISERROR(VLOOKUP(CONCATENATE(G$7," ",$B11),'Recorded Allegations'!$A$2:$BO$152,MATCH($D$3,'Recorded Allegations'!$A$1:$BO$1,FALSE)-1,0)
),"0",( VLOOKUP(CONCATENATE(G$7," ",$B11),'Recorded Allegations'!$A$2:$BO$152,MATCH($D$3,'Recorded Allegations'!$A$1:$BO$1,FALSE)-1,0)
)))</f>
        <v>3</v>
      </c>
      <c r="H11" s="177">
        <f>(IF(ISERROR(VLOOKUP(CONCATENATE(H$7," ",$B11),'Recorded Allegations'!$A$2:$BO$152,MATCH($F$3,'Recorded Allegations'!$A$1:$BO$1,FALSE),0)
),"0",( VLOOKUP(CONCATENATE(H$7," ",$B11),'Recorded Allegations'!$A$2:$BO$152,MATCH($F$3,'Recorded Allegations'!$A$1:$BO$1,FALSE),0)
)))- (IF(ISERROR(VLOOKUP(CONCATENATE(H$7," ",$B11),'Recorded Allegations'!$A$2:$BO$152,MATCH($D$3,'Recorded Allegations'!$A$1:$BO$1,FALSE)-1,0)
),"0",( VLOOKUP(CONCATENATE(H$7," ",$B11),'Recorded Allegations'!$A$2:$BO$152,MATCH($D$3,'Recorded Allegations'!$A$1:$BO$1,FALSE)-1,0)
)))</f>
        <v>1</v>
      </c>
      <c r="I11" s="177">
        <f>(IF(ISERROR(VLOOKUP(CONCATENATE(I$7," ",$B11),'Recorded Allegations'!$A$2:$BO$152,MATCH($F$3,'Recorded Allegations'!$A$1:$BO$1,FALSE),0)
),"0",( VLOOKUP(CONCATENATE(I$7," ",$B11),'Recorded Allegations'!$A$2:$BO$152,MATCH($F$3,'Recorded Allegations'!$A$1:$BO$1,FALSE),0)
)))- (IF(ISERROR(VLOOKUP(CONCATENATE(I$7," ",$B11),'Recorded Allegations'!$A$2:$BO$152,MATCH($D$3,'Recorded Allegations'!$A$1:$BO$1,FALSE)-1,0)
),"0",( VLOOKUP(CONCATENATE(I$7," ",$B11),'Recorded Allegations'!$A$2:$BO$152,MATCH($D$3,'Recorded Allegations'!$A$1:$BO$1,FALSE)-1,0)
)))</f>
        <v>5</v>
      </c>
      <c r="J11" s="177">
        <f>(IF(ISERROR(VLOOKUP(CONCATENATE(J$7," ",$B11),'Recorded Allegations'!$A$2:$BO$152,MATCH($F$3,'Recorded Allegations'!$A$1:$BO$1,FALSE),0)
),"0",( VLOOKUP(CONCATENATE(J$7," ",$B11),'Recorded Allegations'!$A$2:$BO$152,MATCH($F$3,'Recorded Allegations'!$A$1:$BO$1,FALSE),0)
)))- (IF(ISERROR(VLOOKUP(CONCATENATE(J$7," ",$B11),'Recorded Allegations'!$A$2:$BO$152,MATCH($D$3,'Recorded Allegations'!$A$1:$BO$1,FALSE)-1,0)
),"0",( VLOOKUP(CONCATENATE(J$7," ",$B11),'Recorded Allegations'!$A$2:$BO$152,MATCH($D$3,'Recorded Allegations'!$A$1:$BO$1,FALSE)-1,0)
)))</f>
        <v>2</v>
      </c>
      <c r="K11" s="177">
        <f>(IF(ISERROR(VLOOKUP(CONCATENATE(K$7," ",$B11),'Recorded Allegations'!$A$2:$BO$152,MATCH($F$3,'Recorded Allegations'!$A$1:$BO$1,FALSE),0)
),"0",( VLOOKUP(CONCATENATE(K$7," ",$B11),'Recorded Allegations'!$A$2:$BO$152,MATCH($F$3,'Recorded Allegations'!$A$1:$BO$1,FALSE),0)
)))- (IF(ISERROR(VLOOKUP(CONCATENATE(K$7," ",$B11),'Recorded Allegations'!$A$2:$BO$152,MATCH($D$3,'Recorded Allegations'!$A$1:$BO$1,FALSE)-1,0)
),"0",( VLOOKUP(CONCATENATE(K$7," ",$B11),'Recorded Allegations'!$A$2:$BO$152,MATCH($D$3,'Recorded Allegations'!$A$1:$BO$1,FALSE)-1,0)
)))</f>
        <v>0</v>
      </c>
      <c r="L11" s="177">
        <f>(IF(ISERROR(VLOOKUP(CONCATENATE(L$7," ",$B11),'Recorded Allegations'!$A$2:$BO$152,MATCH($F$3,'Recorded Allegations'!$A$1:$BO$1,FALSE),0)
),"0",( VLOOKUP(CONCATENATE(L$7," ",$B11),'Recorded Allegations'!$A$2:$BO$152,MATCH($F$3,'Recorded Allegations'!$A$1:$BO$1,FALSE),0)
)))- (IF(ISERROR(VLOOKUP(CONCATENATE(L$7," ",$B11),'Recorded Allegations'!$A$2:$BO$152,MATCH($D$3,'Recorded Allegations'!$A$1:$BO$1,FALSE)-1,0)
),"0",( VLOOKUP(CONCATENATE(L$7," ",$B11),'Recorded Allegations'!$A$2:$BO$152,MATCH($D$3,'Recorded Allegations'!$A$1:$BO$1,FALSE)-1,0)
)))</f>
        <v>0</v>
      </c>
      <c r="M11" s="37">
        <f t="shared" si="0"/>
        <v>169</v>
      </c>
      <c r="N11" s="187">
        <f>(IF(ISERROR(VLOOKUP($B11,'Recorded Allegations'!$A$2:$BO$399,MATCH($F$4,'Recorded Allegations'!$A$1:$BO$1,FALSE),0)
),"0",( VLOOKUP($B11,'Recorded Allegations'!$A$2:$BO$399,MATCH($F$4,'Recorded Allegations'!$A$1:$BO$1,FALSE),0)
)))- (IF(ISERROR(VLOOKUP($B11,'Recorded Allegations'!$A$2:$BO$399,MATCH($D$4,'Recorded Allegations'!$A$1:$BO$1,FALSE)-1,0)
),"0",( VLOOKUP($B11,'Recorded Allegations'!$A$2:$BO$399,MATCH($D$4,'Recorded Allegations'!$A$1:$BO$1,FALSE)-1,0)
)))</f>
        <v>158</v>
      </c>
      <c r="O11" s="14">
        <f t="shared" si="1"/>
        <v>6.9620253164556958E-2</v>
      </c>
      <c r="P11" s="11"/>
      <c r="Q11" s="11"/>
      <c r="R11" s="11"/>
      <c r="X11" s="11"/>
      <c r="Y11" s="11"/>
      <c r="Z11" s="11"/>
      <c r="AA11" s="11"/>
      <c r="AB11" s="11"/>
      <c r="AC11" s="11"/>
      <c r="AD11" s="11"/>
      <c r="AE11" s="11"/>
    </row>
    <row r="12" spans="1:34" ht="28.5" customHeight="1" x14ac:dyDescent="0.2">
      <c r="A12" s="11"/>
      <c r="B12" s="18" t="s">
        <v>19</v>
      </c>
      <c r="C12" s="36">
        <f>(IF(ISERROR(VLOOKUP(CONCATENATE(C$7," ",$B12),'Recorded Allegations'!$A$1:$BO$656,MATCH($F$3,'Recorded Allegations'!$A$1:$BO$1,FALSE),0)
),"0",( VLOOKUP(CONCATENATE(C$7," ",$B12),'Recorded Allegations'!$A$1:$BO$656,MATCH($F$3,'Recorded Allegations'!$A$1:$BO$1,FALSE),0)
)))- (IF(ISERROR(VLOOKUP(CONCATENATE(C$7," ",$B12),'Recorded Allegations'!$A$1:$BO$656,MATCH($D$3,'Recorded Allegations'!$A$1:$BO$1,FALSE)-1,0)
),"0",( VLOOKUP(CONCATENATE(C$7," ",$B12),'Recorded Allegations'!$A$1:$BO$656,MATCH($D$3,'Recorded Allegations'!$A$1:$BO$1,FALSE)-1,0)
)))</f>
        <v>15</v>
      </c>
      <c r="D12" s="36">
        <f>(IF(ISERROR(VLOOKUP(CONCATENATE(D$7," ",$B12),'Recorded Allegations'!$A$1:$BO$656,MATCH($F$3,'Recorded Allegations'!$A$1:$BO$1,FALSE),0)
),"0",( VLOOKUP(CONCATENATE(D$7," ",$B12),'Recorded Allegations'!$A$1:$BO$656,MATCH($F$3,'Recorded Allegations'!$A$1:$BO$1,FALSE),0)
)))- (IF(ISERROR(VLOOKUP(CONCATENATE(D$7," ",$B12),'Recorded Allegations'!$A$1:$BO$656,MATCH($D$3,'Recorded Allegations'!$A$1:$BO$1,FALSE)-1,0)
),"0",( VLOOKUP(CONCATENATE(D$7," ",$B12),'Recorded Allegations'!$A$1:$BO$656,MATCH($D$3,'Recorded Allegations'!$A$1:$BO$1,FALSE)-1,0)
)))</f>
        <v>17</v>
      </c>
      <c r="E12" s="36">
        <f>(IF(ISERROR(VLOOKUP(CONCATENATE(E$7," ",$B12),'Recorded Allegations'!$A$1:$BO$656,MATCH($F$3,'Recorded Allegations'!$A$1:$BO$1,FALSE),0)
),"0",( VLOOKUP(CONCATENATE(E$7," ",$B12),'Recorded Allegations'!$A$1:$BO$656,MATCH($F$3,'Recorded Allegations'!$A$1:$BO$1,FALSE),0)
)))- (IF(ISERROR(VLOOKUP(CONCATENATE(E$7," ",$B12),'Recorded Allegations'!$A$1:$BO$656,MATCH($D$3,'Recorded Allegations'!$A$1:$BO$1,FALSE)-1,0)
),"0",( VLOOKUP(CONCATENATE(E$7," ",$B12),'Recorded Allegations'!$A$1:$BO$656,MATCH($D$3,'Recorded Allegations'!$A$1:$BO$1,FALSE)-1,0)
)))</f>
        <v>17</v>
      </c>
      <c r="F12" s="124">
        <f t="shared" si="2"/>
        <v>15</v>
      </c>
      <c r="G12" s="177">
        <f>(IF(ISERROR(VLOOKUP(CONCATENATE(G$7," ",$B12),'Recorded Allegations'!$A$2:$BO$152,MATCH($F$3,'Recorded Allegations'!$A$1:$BO$1,FALSE),0)
),"0",( VLOOKUP(CONCATENATE(G$7," ",$B12),'Recorded Allegations'!$A$2:$BO$152,MATCH($F$3,'Recorded Allegations'!$A$1:$BO$1,FALSE),0)
)))- (IF(ISERROR(VLOOKUP(CONCATENATE(G$7," ",$B12),'Recorded Allegations'!$A$2:$BO$152,MATCH($D$3,'Recorded Allegations'!$A$1:$BO$1,FALSE)-1,0)
),"0",( VLOOKUP(CONCATENATE(G$7," ",$B12),'Recorded Allegations'!$A$2:$BO$152,MATCH($D$3,'Recorded Allegations'!$A$1:$BO$1,FALSE)-1,0)
)))</f>
        <v>3</v>
      </c>
      <c r="H12" s="177">
        <f>(IF(ISERROR(VLOOKUP(CONCATENATE(H$7," ",$B12),'Recorded Allegations'!$A$2:$BO$152,MATCH($F$3,'Recorded Allegations'!$A$1:$BO$1,FALSE),0)
),"0",( VLOOKUP(CONCATENATE(H$7," ",$B12),'Recorded Allegations'!$A$2:$BO$152,MATCH($F$3,'Recorded Allegations'!$A$1:$BO$1,FALSE),0)
)))- (IF(ISERROR(VLOOKUP(CONCATENATE(H$7," ",$B12),'Recorded Allegations'!$A$2:$BO$152,MATCH($D$3,'Recorded Allegations'!$A$1:$BO$1,FALSE)-1,0)
),"0",( VLOOKUP(CONCATENATE(H$7," ",$B12),'Recorded Allegations'!$A$2:$BO$152,MATCH($D$3,'Recorded Allegations'!$A$1:$BO$1,FALSE)-1,0)
)))</f>
        <v>0</v>
      </c>
      <c r="I12" s="177">
        <f>(IF(ISERROR(VLOOKUP(CONCATENATE(I$7," ",$B12),'Recorded Allegations'!$A$2:$BO$152,MATCH($F$3,'Recorded Allegations'!$A$1:$BO$1,FALSE),0)
),"0",( VLOOKUP(CONCATENATE(I$7," ",$B12),'Recorded Allegations'!$A$2:$BO$152,MATCH($F$3,'Recorded Allegations'!$A$1:$BO$1,FALSE),0)
)))- (IF(ISERROR(VLOOKUP(CONCATENATE(I$7," ",$B12),'Recorded Allegations'!$A$2:$BO$152,MATCH($D$3,'Recorded Allegations'!$A$1:$BO$1,FALSE)-1,0)
),"0",( VLOOKUP(CONCATENATE(I$7," ",$B12),'Recorded Allegations'!$A$2:$BO$152,MATCH($D$3,'Recorded Allegations'!$A$1:$BO$1,FALSE)-1,0)
)))</f>
        <v>11</v>
      </c>
      <c r="J12" s="177">
        <f>(IF(ISERROR(VLOOKUP(CONCATENATE(J$7," ",$B12),'Recorded Allegations'!$A$2:$BO$152,MATCH($F$3,'Recorded Allegations'!$A$1:$BO$1,FALSE),0)
),"0",( VLOOKUP(CONCATENATE(J$7," ",$B12),'Recorded Allegations'!$A$2:$BO$152,MATCH($F$3,'Recorded Allegations'!$A$1:$BO$1,FALSE),0)
)))- (IF(ISERROR(VLOOKUP(CONCATENATE(J$7," ",$B12),'Recorded Allegations'!$A$2:$BO$152,MATCH($D$3,'Recorded Allegations'!$A$1:$BO$1,FALSE)-1,0)
),"0",( VLOOKUP(CONCATENATE(J$7," ",$B12),'Recorded Allegations'!$A$2:$BO$152,MATCH($D$3,'Recorded Allegations'!$A$1:$BO$1,FALSE)-1,0)
)))</f>
        <v>1</v>
      </c>
      <c r="K12" s="177">
        <f>(IF(ISERROR(VLOOKUP(CONCATENATE(K$7," ",$B12),'Recorded Allegations'!$A$2:$BO$152,MATCH($F$3,'Recorded Allegations'!$A$1:$BO$1,FALSE),0)
),"0",( VLOOKUP(CONCATENATE(K$7," ",$B12),'Recorded Allegations'!$A$2:$BO$152,MATCH($F$3,'Recorded Allegations'!$A$1:$BO$1,FALSE),0)
)))- (IF(ISERROR(VLOOKUP(CONCATENATE(K$7," ",$B12),'Recorded Allegations'!$A$2:$BO$152,MATCH($D$3,'Recorded Allegations'!$A$1:$BO$1,FALSE)-1,0)
),"0",( VLOOKUP(CONCATENATE(K$7," ",$B12),'Recorded Allegations'!$A$2:$BO$152,MATCH($D$3,'Recorded Allegations'!$A$1:$BO$1,FALSE)-1,0)
)))</f>
        <v>0</v>
      </c>
      <c r="L12" s="177">
        <f>(IF(ISERROR(VLOOKUP(CONCATENATE(L$7," ",$B12),'Recorded Allegations'!$A$2:$BO$152,MATCH($F$3,'Recorded Allegations'!$A$1:$BO$1,FALSE),0)
),"0",( VLOOKUP(CONCATENATE(L$7," ",$B12),'Recorded Allegations'!$A$2:$BO$152,MATCH($F$3,'Recorded Allegations'!$A$1:$BO$1,FALSE),0)
)))- (IF(ISERROR(VLOOKUP(CONCATENATE(L$7," ",$B12),'Recorded Allegations'!$A$2:$BO$152,MATCH($D$3,'Recorded Allegations'!$A$1:$BO$1,FALSE)-1,0)
),"0",( VLOOKUP(CONCATENATE(L$7," ",$B12),'Recorded Allegations'!$A$2:$BO$152,MATCH($D$3,'Recorded Allegations'!$A$1:$BO$1,FALSE)-1,0)
)))</f>
        <v>0</v>
      </c>
      <c r="M12" s="37">
        <f t="shared" si="0"/>
        <v>64</v>
      </c>
      <c r="N12" s="187">
        <f>(IF(ISERROR(VLOOKUP($B12,'Recorded Allegations'!$A$2:$BO$399,MATCH($F$4,'Recorded Allegations'!$A$1:$BO$1,FALSE),0)
),"0",( VLOOKUP($B12,'Recorded Allegations'!$A$2:$BO$399,MATCH($F$4,'Recorded Allegations'!$A$1:$BO$1,FALSE),0)
)))- (IF(ISERROR(VLOOKUP($B12,'Recorded Allegations'!$A$2:$BO$399,MATCH($D$4,'Recorded Allegations'!$A$1:$BO$1,FALSE)-1,0)
),"0",( VLOOKUP($B12,'Recorded Allegations'!$A$2:$BO$399,MATCH($D$4,'Recorded Allegations'!$A$1:$BO$1,FALSE)-1,0)
)))</f>
        <v>67</v>
      </c>
      <c r="O12" s="14">
        <f t="shared" si="1"/>
        <v>-4.4776119402985072E-2</v>
      </c>
      <c r="P12" s="11"/>
      <c r="Q12" s="11"/>
      <c r="R12" s="11"/>
      <c r="X12" s="11"/>
      <c r="Y12" s="11"/>
      <c r="Z12" s="11"/>
      <c r="AA12" s="11"/>
      <c r="AB12" s="11"/>
      <c r="AC12" s="11"/>
      <c r="AD12" s="11"/>
      <c r="AE12" s="11"/>
    </row>
    <row r="13" spans="1:34" ht="28.5" customHeight="1" x14ac:dyDescent="0.2">
      <c r="A13" s="11"/>
      <c r="B13" s="18" t="s">
        <v>20</v>
      </c>
      <c r="C13" s="36">
        <f>(IF(ISERROR(VLOOKUP(CONCATENATE(C$7," ",$B13),'Recorded Allegations'!$A$1:$BO$656,MATCH($F$3,'Recorded Allegations'!$A$1:$BO$1,FALSE),0)
),"0",( VLOOKUP(CONCATENATE(C$7," ",$B13),'Recorded Allegations'!$A$1:$BO$656,MATCH($F$3,'Recorded Allegations'!$A$1:$BO$1,FALSE),0)
)))- (IF(ISERROR(VLOOKUP(CONCATENATE(C$7," ",$B13),'Recorded Allegations'!$A$1:$BO$656,MATCH($D$3,'Recorded Allegations'!$A$1:$BO$1,FALSE)-1,0)
),"0",( VLOOKUP(CONCATENATE(C$7," ",$B13),'Recorded Allegations'!$A$1:$BO$656,MATCH($D$3,'Recorded Allegations'!$A$1:$BO$1,FALSE)-1,0)
)))</f>
        <v>10</v>
      </c>
      <c r="D13" s="36">
        <f>(IF(ISERROR(VLOOKUP(CONCATENATE(D$7," ",$B13),'Recorded Allegations'!$A$1:$BO$656,MATCH($F$3,'Recorded Allegations'!$A$1:$BO$1,FALSE),0)
),"0",( VLOOKUP(CONCATENATE(D$7," ",$B13),'Recorded Allegations'!$A$1:$BO$656,MATCH($F$3,'Recorded Allegations'!$A$1:$BO$1,FALSE),0)
)))- (IF(ISERROR(VLOOKUP(CONCATENATE(D$7," ",$B13),'Recorded Allegations'!$A$1:$BO$656,MATCH($D$3,'Recorded Allegations'!$A$1:$BO$1,FALSE)-1,0)
),"0",( VLOOKUP(CONCATENATE(D$7," ",$B13),'Recorded Allegations'!$A$1:$BO$656,MATCH($D$3,'Recorded Allegations'!$A$1:$BO$1,FALSE)-1,0)
)))</f>
        <v>11</v>
      </c>
      <c r="E13" s="36">
        <f>(IF(ISERROR(VLOOKUP(CONCATENATE(E$7," ",$B13),'Recorded Allegations'!$A$1:$BO$656,MATCH($F$3,'Recorded Allegations'!$A$1:$BO$1,FALSE),0)
),"0",( VLOOKUP(CONCATENATE(E$7," ",$B13),'Recorded Allegations'!$A$1:$BO$656,MATCH($F$3,'Recorded Allegations'!$A$1:$BO$1,FALSE),0)
)))- (IF(ISERROR(VLOOKUP(CONCATENATE(E$7," ",$B13),'Recorded Allegations'!$A$1:$BO$656,MATCH($D$3,'Recorded Allegations'!$A$1:$BO$1,FALSE)-1,0)
),"0",( VLOOKUP(CONCATENATE(E$7," ",$B13),'Recorded Allegations'!$A$1:$BO$656,MATCH($D$3,'Recorded Allegations'!$A$1:$BO$1,FALSE)-1,0)
)))</f>
        <v>23</v>
      </c>
      <c r="F13" s="124">
        <f t="shared" si="2"/>
        <v>3</v>
      </c>
      <c r="G13" s="177">
        <f>(IF(ISERROR(VLOOKUP(CONCATENATE(G$7," ",$B13),'Recorded Allegations'!$A$2:$BO$152,MATCH($F$3,'Recorded Allegations'!$A$1:$BO$1,FALSE),0)
),"0",( VLOOKUP(CONCATENATE(G$7," ",$B13),'Recorded Allegations'!$A$2:$BO$152,MATCH($F$3,'Recorded Allegations'!$A$1:$BO$1,FALSE),0)
)))- (IF(ISERROR(VLOOKUP(CONCATENATE(G$7," ",$B13),'Recorded Allegations'!$A$2:$BO$152,MATCH($D$3,'Recorded Allegations'!$A$1:$BO$1,FALSE)-1,0)
),"0",( VLOOKUP(CONCATENATE(G$7," ",$B13),'Recorded Allegations'!$A$2:$BO$152,MATCH($D$3,'Recorded Allegations'!$A$1:$BO$1,FALSE)-1,0)
)))</f>
        <v>0</v>
      </c>
      <c r="H13" s="177">
        <f>(IF(ISERROR(VLOOKUP(CONCATENATE(H$7," ",$B13),'Recorded Allegations'!$A$2:$BO$152,MATCH($F$3,'Recorded Allegations'!$A$1:$BO$1,FALSE),0)
),"0",( VLOOKUP(CONCATENATE(H$7," ",$B13),'Recorded Allegations'!$A$2:$BO$152,MATCH($F$3,'Recorded Allegations'!$A$1:$BO$1,FALSE),0)
)))- (IF(ISERROR(VLOOKUP(CONCATENATE(H$7," ",$B13),'Recorded Allegations'!$A$2:$BO$152,MATCH($D$3,'Recorded Allegations'!$A$1:$BO$1,FALSE)-1,0)
),"0",( VLOOKUP(CONCATENATE(H$7," ",$B13),'Recorded Allegations'!$A$2:$BO$152,MATCH($D$3,'Recorded Allegations'!$A$1:$BO$1,FALSE)-1,0)
)))</f>
        <v>2</v>
      </c>
      <c r="I13" s="177">
        <f>(IF(ISERROR(VLOOKUP(CONCATENATE(I$7," ",$B13),'Recorded Allegations'!$A$2:$BO$152,MATCH($F$3,'Recorded Allegations'!$A$1:$BO$1,FALSE),0)
),"0",( VLOOKUP(CONCATENATE(I$7," ",$B13),'Recorded Allegations'!$A$2:$BO$152,MATCH($F$3,'Recorded Allegations'!$A$1:$BO$1,FALSE),0)
)))- (IF(ISERROR(VLOOKUP(CONCATENATE(I$7," ",$B13),'Recorded Allegations'!$A$2:$BO$152,MATCH($D$3,'Recorded Allegations'!$A$1:$BO$1,FALSE)-1,0)
),"0",( VLOOKUP(CONCATENATE(I$7," ",$B13),'Recorded Allegations'!$A$2:$BO$152,MATCH($D$3,'Recorded Allegations'!$A$1:$BO$1,FALSE)-1,0)
)))</f>
        <v>0</v>
      </c>
      <c r="J13" s="177">
        <f>(IF(ISERROR(VLOOKUP(CONCATENATE(J$7," ",$B13),'Recorded Allegations'!$A$2:$BO$152,MATCH($F$3,'Recorded Allegations'!$A$1:$BO$1,FALSE),0)
),"0",( VLOOKUP(CONCATENATE(J$7," ",$B13),'Recorded Allegations'!$A$2:$BO$152,MATCH($F$3,'Recorded Allegations'!$A$1:$BO$1,FALSE),0)
)))- (IF(ISERROR(VLOOKUP(CONCATENATE(J$7," ",$B13),'Recorded Allegations'!$A$2:$BO$152,MATCH($D$3,'Recorded Allegations'!$A$1:$BO$1,FALSE)-1,0)
),"0",( VLOOKUP(CONCATENATE(J$7," ",$B13),'Recorded Allegations'!$A$2:$BO$152,MATCH($D$3,'Recorded Allegations'!$A$1:$BO$1,FALSE)-1,0)
)))</f>
        <v>1</v>
      </c>
      <c r="K13" s="177">
        <f>(IF(ISERROR(VLOOKUP(CONCATENATE(K$7," ",$B13),'Recorded Allegations'!$A$2:$BO$152,MATCH($F$3,'Recorded Allegations'!$A$1:$BO$1,FALSE),0)
),"0",( VLOOKUP(CONCATENATE(K$7," ",$B13),'Recorded Allegations'!$A$2:$BO$152,MATCH($F$3,'Recorded Allegations'!$A$1:$BO$1,FALSE),0)
)))- (IF(ISERROR(VLOOKUP(CONCATENATE(K$7," ",$B13),'Recorded Allegations'!$A$2:$BO$152,MATCH($D$3,'Recorded Allegations'!$A$1:$BO$1,FALSE)-1,0)
),"0",( VLOOKUP(CONCATENATE(K$7," ",$B13),'Recorded Allegations'!$A$2:$BO$152,MATCH($D$3,'Recorded Allegations'!$A$1:$BO$1,FALSE)-1,0)
)))</f>
        <v>0</v>
      </c>
      <c r="L13" s="177">
        <f>(IF(ISERROR(VLOOKUP(CONCATENATE(L$7," ",$B13),'Recorded Allegations'!$A$2:$BO$152,MATCH($F$3,'Recorded Allegations'!$A$1:$BO$1,FALSE),0)
),"0",( VLOOKUP(CONCATENATE(L$7," ",$B13),'Recorded Allegations'!$A$2:$BO$152,MATCH($F$3,'Recorded Allegations'!$A$1:$BO$1,FALSE),0)
)))- (IF(ISERROR(VLOOKUP(CONCATENATE(L$7," ",$B13),'Recorded Allegations'!$A$2:$BO$152,MATCH($D$3,'Recorded Allegations'!$A$1:$BO$1,FALSE)-1,0)
),"0",( VLOOKUP(CONCATENATE(L$7," ",$B13),'Recorded Allegations'!$A$2:$BO$152,MATCH($D$3,'Recorded Allegations'!$A$1:$BO$1,FALSE)-1,0)
)))</f>
        <v>0</v>
      </c>
      <c r="M13" s="37">
        <f t="shared" si="0"/>
        <v>47</v>
      </c>
      <c r="N13" s="187">
        <f>(IF(ISERROR(VLOOKUP($B13,'Recorded Allegations'!$A$2:$BO$399,MATCH($F$4,'Recorded Allegations'!$A$1:$BO$1,FALSE),0)
),"0",( VLOOKUP($B13,'Recorded Allegations'!$A$2:$BO$399,MATCH($F$4,'Recorded Allegations'!$A$1:$BO$1,FALSE),0)
)))- (IF(ISERROR(VLOOKUP($B13,'Recorded Allegations'!$A$2:$BO$399,MATCH($D$4,'Recorded Allegations'!$A$1:$BO$1,FALSE)-1,0)
),"0",( VLOOKUP($B13,'Recorded Allegations'!$A$2:$BO$399,MATCH($D$4,'Recorded Allegations'!$A$1:$BO$1,FALSE)-1,0)
)))</f>
        <v>32</v>
      </c>
      <c r="O13" s="14">
        <f t="shared" si="1"/>
        <v>0.46875</v>
      </c>
      <c r="P13" s="11"/>
      <c r="Q13" s="11"/>
      <c r="R13" s="11"/>
      <c r="X13" s="11"/>
      <c r="Y13" s="11"/>
      <c r="Z13" s="11"/>
      <c r="AA13" s="11"/>
      <c r="AB13" s="11"/>
      <c r="AC13" s="11"/>
      <c r="AD13" s="11"/>
      <c r="AE13" s="11"/>
    </row>
    <row r="14" spans="1:34" ht="28.5" customHeight="1" x14ac:dyDescent="0.2">
      <c r="A14" s="11"/>
      <c r="B14" s="18" t="s">
        <v>21</v>
      </c>
      <c r="C14" s="36">
        <f>(IF(ISERROR(VLOOKUP(CONCATENATE(C$7," ",$B14),'Recorded Allegations'!$A$1:$BO$656,MATCH($F$3,'Recorded Allegations'!$A$1:$BO$1,FALSE),0)
),"0",( VLOOKUP(CONCATENATE(C$7," ",$B14),'Recorded Allegations'!$A$1:$BO$656,MATCH($F$3,'Recorded Allegations'!$A$1:$BO$1,FALSE),0)
)))- (IF(ISERROR(VLOOKUP(CONCATENATE(C$7," ",$B14),'Recorded Allegations'!$A$1:$BO$656,MATCH($D$3,'Recorded Allegations'!$A$1:$BO$1,FALSE)-1,0)
),"0",( VLOOKUP(CONCATENATE(C$7," ",$B14),'Recorded Allegations'!$A$1:$BO$656,MATCH($D$3,'Recorded Allegations'!$A$1:$BO$1,FALSE)-1,0)
)))</f>
        <v>15</v>
      </c>
      <c r="D14" s="36">
        <f>(IF(ISERROR(VLOOKUP(CONCATENATE(D$7," ",$B14),'Recorded Allegations'!$A$1:$BO$656,MATCH($F$3,'Recorded Allegations'!$A$1:$BO$1,FALSE),0)
),"0",( VLOOKUP(CONCATENATE(D$7," ",$B14),'Recorded Allegations'!$A$1:$BO$656,MATCH($F$3,'Recorded Allegations'!$A$1:$BO$1,FALSE),0)
)))- (IF(ISERROR(VLOOKUP(CONCATENATE(D$7," ",$B14),'Recorded Allegations'!$A$1:$BO$656,MATCH($D$3,'Recorded Allegations'!$A$1:$BO$1,FALSE)-1,0)
),"0",( VLOOKUP(CONCATENATE(D$7," ",$B14),'Recorded Allegations'!$A$1:$BO$656,MATCH($D$3,'Recorded Allegations'!$A$1:$BO$1,FALSE)-1,0)
)))</f>
        <v>5</v>
      </c>
      <c r="E14" s="36">
        <f>(IF(ISERROR(VLOOKUP(CONCATENATE(E$7," ",$B14),'Recorded Allegations'!$A$1:$BO$656,MATCH($F$3,'Recorded Allegations'!$A$1:$BO$1,FALSE),0)
),"0",( VLOOKUP(CONCATENATE(E$7," ",$B14),'Recorded Allegations'!$A$1:$BO$656,MATCH($F$3,'Recorded Allegations'!$A$1:$BO$1,FALSE),0)
)))- (IF(ISERROR(VLOOKUP(CONCATENATE(E$7," ",$B14),'Recorded Allegations'!$A$1:$BO$656,MATCH($D$3,'Recorded Allegations'!$A$1:$BO$1,FALSE)-1,0)
),"0",( VLOOKUP(CONCATENATE(E$7," ",$B14),'Recorded Allegations'!$A$1:$BO$656,MATCH($D$3,'Recorded Allegations'!$A$1:$BO$1,FALSE)-1,0)
)))</f>
        <v>12</v>
      </c>
      <c r="F14" s="124">
        <f>SUM(G14:L14)</f>
        <v>8</v>
      </c>
      <c r="G14" s="177">
        <f>(IF(ISERROR(VLOOKUP(CONCATENATE(G$7," ",$B14),'Recorded Allegations'!$A$2:$BO$152,MATCH($F$3,'Recorded Allegations'!$A$1:$BO$1,FALSE),0)
),"0",( VLOOKUP(CONCATENATE(G$7," ",$B14),'Recorded Allegations'!$A$2:$BO$152,MATCH($F$3,'Recorded Allegations'!$A$1:$BO$1,FALSE),0)
)))- (IF(ISERROR(VLOOKUP(CONCATENATE(G$7," ",$B14),'Recorded Allegations'!$A$2:$BO$152,MATCH($D$3,'Recorded Allegations'!$A$1:$BO$1,FALSE)-1,0)
),"0",( VLOOKUP(CONCATENATE(G$7," ",$B14),'Recorded Allegations'!$A$2:$BO$152,MATCH($D$3,'Recorded Allegations'!$A$1:$BO$1,FALSE)-1,0)
)))</f>
        <v>1</v>
      </c>
      <c r="H14" s="177">
        <f>(IF(ISERROR(VLOOKUP(CONCATENATE(H$7," ",$B14),'Recorded Allegations'!$A$2:$BO$152,MATCH($F$3,'Recorded Allegations'!$A$1:$BO$1,FALSE),0)
),"0",( VLOOKUP(CONCATENATE(H$7," ",$B14),'Recorded Allegations'!$A$2:$BO$152,MATCH($F$3,'Recorded Allegations'!$A$1:$BO$1,FALSE),0)
)))- (IF(ISERROR(VLOOKUP(CONCATENATE(H$7," ",$B14),'Recorded Allegations'!$A$2:$BO$152,MATCH($D$3,'Recorded Allegations'!$A$1:$BO$1,FALSE)-1,0)
),"0",( VLOOKUP(CONCATENATE(H$7," ",$B14),'Recorded Allegations'!$A$2:$BO$152,MATCH($D$3,'Recorded Allegations'!$A$1:$BO$1,FALSE)-1,0)
)))</f>
        <v>2</v>
      </c>
      <c r="I14" s="177">
        <f>(IF(ISERROR(VLOOKUP(CONCATENATE(I$7," ",$B14),'Recorded Allegations'!$A$2:$BO$152,MATCH($F$3,'Recorded Allegations'!$A$1:$BO$1,FALSE),0)
),"0",( VLOOKUP(CONCATENATE(I$7," ",$B14),'Recorded Allegations'!$A$2:$BO$152,MATCH($F$3,'Recorded Allegations'!$A$1:$BO$1,FALSE),0)
)))- (IF(ISERROR(VLOOKUP(CONCATENATE(I$7," ",$B14),'Recorded Allegations'!$A$2:$BO$152,MATCH($D$3,'Recorded Allegations'!$A$1:$BO$1,FALSE)-1,0)
),"0",( VLOOKUP(CONCATENATE(I$7," ",$B14),'Recorded Allegations'!$A$2:$BO$152,MATCH($D$3,'Recorded Allegations'!$A$1:$BO$1,FALSE)-1,0)
)))</f>
        <v>4</v>
      </c>
      <c r="J14" s="177">
        <f>(IF(ISERROR(VLOOKUP(CONCATENATE(J$7," ",$B14),'Recorded Allegations'!$A$2:$BO$152,MATCH($F$3,'Recorded Allegations'!$A$1:$BO$1,FALSE),0)
),"0",( VLOOKUP(CONCATENATE(J$7," ",$B14),'Recorded Allegations'!$A$2:$BO$152,MATCH($F$3,'Recorded Allegations'!$A$1:$BO$1,FALSE),0)
)))- (IF(ISERROR(VLOOKUP(CONCATENATE(J$7," ",$B14),'Recorded Allegations'!$A$2:$BO$152,MATCH($D$3,'Recorded Allegations'!$A$1:$BO$1,FALSE)-1,0)
),"0",( VLOOKUP(CONCATENATE(J$7," ",$B14),'Recorded Allegations'!$A$2:$BO$152,MATCH($D$3,'Recorded Allegations'!$A$1:$BO$1,FALSE)-1,0)
)))</f>
        <v>1</v>
      </c>
      <c r="K14" s="177">
        <f>(IF(ISERROR(VLOOKUP(CONCATENATE(K$7," ",$B14),'Recorded Allegations'!$A$2:$BO$152,MATCH($F$3,'Recorded Allegations'!$A$1:$BO$1,FALSE),0)
),"0",( VLOOKUP(CONCATENATE(K$7," ",$B14),'Recorded Allegations'!$A$2:$BO$152,MATCH($F$3,'Recorded Allegations'!$A$1:$BO$1,FALSE),0)
)))- (IF(ISERROR(VLOOKUP(CONCATENATE(K$7," ",$B14),'Recorded Allegations'!$A$2:$BO$152,MATCH($D$3,'Recorded Allegations'!$A$1:$BO$1,FALSE)-1,0)
),"0",( VLOOKUP(CONCATENATE(K$7," ",$B14),'Recorded Allegations'!$A$2:$BO$152,MATCH($D$3,'Recorded Allegations'!$A$1:$BO$1,FALSE)-1,0)
)))</f>
        <v>0</v>
      </c>
      <c r="L14" s="177">
        <f>(IF(ISERROR(VLOOKUP(CONCATENATE(L$7," ",$B14),'Recorded Allegations'!$A$2:$BO$152,MATCH($F$3,'Recorded Allegations'!$A$1:$BO$1,FALSE),0)
),"0",( VLOOKUP(CONCATENATE(L$7," ",$B14),'Recorded Allegations'!$A$2:$BO$152,MATCH($F$3,'Recorded Allegations'!$A$1:$BO$1,FALSE),0)
)))- (IF(ISERROR(VLOOKUP(CONCATENATE(L$7," ",$B14),'Recorded Allegations'!$A$2:$BO$152,MATCH($D$3,'Recorded Allegations'!$A$1:$BO$1,FALSE)-1,0)
),"0",( VLOOKUP(CONCATENATE(L$7," ",$B14),'Recorded Allegations'!$A$2:$BO$152,MATCH($D$3,'Recorded Allegations'!$A$1:$BO$1,FALSE)-1,0)
)))</f>
        <v>0</v>
      </c>
      <c r="M14" s="37">
        <f t="shared" si="0"/>
        <v>40</v>
      </c>
      <c r="N14" s="187">
        <f>(IF(ISERROR(VLOOKUP($B14,'Recorded Allegations'!$A$2:$BO$399,MATCH($F$4,'Recorded Allegations'!$A$1:$BO$1,FALSE),0)
),"0",( VLOOKUP($B14,'Recorded Allegations'!$A$2:$BO$399,MATCH($F$4,'Recorded Allegations'!$A$1:$BO$1,FALSE),0)
)))- (IF(ISERROR(VLOOKUP($B14,'Recorded Allegations'!$A$2:$BO$399,MATCH($D$4,'Recorded Allegations'!$A$1:$BO$1,FALSE)-1,0)
),"0",( VLOOKUP($B14,'Recorded Allegations'!$A$2:$BO$399,MATCH($D$4,'Recorded Allegations'!$A$1:$BO$1,FALSE)-1,0)
)))</f>
        <v>34</v>
      </c>
      <c r="O14" s="14">
        <f t="shared" si="1"/>
        <v>0.17647058823529413</v>
      </c>
      <c r="P14" s="11"/>
      <c r="Q14" s="11"/>
      <c r="R14" s="11"/>
      <c r="X14" s="11"/>
      <c r="Y14" s="11"/>
      <c r="Z14" s="11"/>
      <c r="AA14" s="11"/>
      <c r="AB14" s="11"/>
      <c r="AC14" s="11"/>
      <c r="AD14" s="11"/>
      <c r="AE14" s="11"/>
    </row>
    <row r="15" spans="1:34" ht="28.5" customHeight="1" x14ac:dyDescent="0.2">
      <c r="A15" s="11"/>
      <c r="B15" s="18" t="s">
        <v>22</v>
      </c>
      <c r="C15" s="36">
        <f>(IF(ISERROR(VLOOKUP(CONCATENATE(C$7," ",$B15),'Recorded Allegations'!$A$1:$BO$656,MATCH($F$3,'Recorded Allegations'!$A$1:$BO$1,FALSE),0)
),"0",( VLOOKUP(CONCATENATE(C$7," ",$B15),'Recorded Allegations'!$A$1:$BO$656,MATCH($F$3,'Recorded Allegations'!$A$1:$BO$1,FALSE),0)
)))- (IF(ISERROR(VLOOKUP(CONCATENATE(C$7," ",$B15),'Recorded Allegations'!$A$1:$BO$656,MATCH($D$3,'Recorded Allegations'!$A$1:$BO$1,FALSE)-1,0)
),"0",( VLOOKUP(CONCATENATE(C$7," ",$B15),'Recorded Allegations'!$A$1:$BO$656,MATCH($D$3,'Recorded Allegations'!$A$1:$BO$1,FALSE)-1,0)
)))</f>
        <v>4</v>
      </c>
      <c r="D15" s="36">
        <f>(IF(ISERROR(VLOOKUP(CONCATENATE(D$7," ",$B15),'Recorded Allegations'!$A$1:$BO$656,MATCH($F$3,'Recorded Allegations'!$A$1:$BO$1,FALSE),0)
),"0",( VLOOKUP(CONCATENATE(D$7," ",$B15),'Recorded Allegations'!$A$1:$BO$656,MATCH($F$3,'Recorded Allegations'!$A$1:$BO$1,FALSE),0)
)))- (IF(ISERROR(VLOOKUP(CONCATENATE(D$7," ",$B15),'Recorded Allegations'!$A$1:$BO$656,MATCH($D$3,'Recorded Allegations'!$A$1:$BO$1,FALSE)-1,0)
),"0",( VLOOKUP(CONCATENATE(D$7," ",$B15),'Recorded Allegations'!$A$1:$BO$656,MATCH($D$3,'Recorded Allegations'!$A$1:$BO$1,FALSE)-1,0)
)))</f>
        <v>2</v>
      </c>
      <c r="E15" s="36">
        <f>(IF(ISERROR(VLOOKUP(CONCATENATE(E$7," ",$B15),'Recorded Allegations'!$A$1:$BO$656,MATCH($F$3,'Recorded Allegations'!$A$1:$BO$1,FALSE),0)
),"0",( VLOOKUP(CONCATENATE(E$7," ",$B15),'Recorded Allegations'!$A$1:$BO$656,MATCH($F$3,'Recorded Allegations'!$A$1:$BO$1,FALSE),0)
)))- (IF(ISERROR(VLOOKUP(CONCATENATE(E$7," ",$B15),'Recorded Allegations'!$A$1:$BO$656,MATCH($D$3,'Recorded Allegations'!$A$1:$BO$1,FALSE)-1,0)
),"0",( VLOOKUP(CONCATENATE(E$7," ",$B15),'Recorded Allegations'!$A$1:$BO$656,MATCH($D$3,'Recorded Allegations'!$A$1:$BO$1,FALSE)-1,0)
)))</f>
        <v>5</v>
      </c>
      <c r="F15" s="124">
        <f t="shared" si="2"/>
        <v>3</v>
      </c>
      <c r="G15" s="177">
        <f>(IF(ISERROR(VLOOKUP(CONCATENATE(G$7," ",$B15),'Recorded Allegations'!$A$2:$BO$152,MATCH($F$3,'Recorded Allegations'!$A$1:$BO$1,FALSE),0)
),"0",( VLOOKUP(CONCATENATE(G$7," ",$B15),'Recorded Allegations'!$A$2:$BO$152,MATCH($F$3,'Recorded Allegations'!$A$1:$BO$1,FALSE),0)
)))- (IF(ISERROR(VLOOKUP(CONCATENATE(G$7," ",$B15),'Recorded Allegations'!$A$2:$BO$152,MATCH($D$3,'Recorded Allegations'!$A$1:$BO$1,FALSE)-1,0)
),"0",( VLOOKUP(CONCATENATE(G$7," ",$B15),'Recorded Allegations'!$A$2:$BO$152,MATCH($D$3,'Recorded Allegations'!$A$1:$BO$1,FALSE)-1,0)
)))</f>
        <v>0</v>
      </c>
      <c r="H15" s="177">
        <f>(IF(ISERROR(VLOOKUP(CONCATENATE(H$7," ",$B15),'Recorded Allegations'!$A$2:$BO$152,MATCH($F$3,'Recorded Allegations'!$A$1:$BO$1,FALSE),0)
),"0",( VLOOKUP(CONCATENATE(H$7," ",$B15),'Recorded Allegations'!$A$2:$BO$152,MATCH($F$3,'Recorded Allegations'!$A$1:$BO$1,FALSE),0)
)))- (IF(ISERROR(VLOOKUP(CONCATENATE(H$7," ",$B15),'Recorded Allegations'!$A$2:$BO$152,MATCH($D$3,'Recorded Allegations'!$A$1:$BO$1,FALSE)-1,0)
),"0",( VLOOKUP(CONCATENATE(H$7," ",$B15),'Recorded Allegations'!$A$2:$BO$152,MATCH($D$3,'Recorded Allegations'!$A$1:$BO$1,FALSE)-1,0)
)))</f>
        <v>0</v>
      </c>
      <c r="I15" s="177">
        <f>(IF(ISERROR(VLOOKUP(CONCATENATE(I$7," ",$B15),'Recorded Allegations'!$A$2:$BO$152,MATCH($F$3,'Recorded Allegations'!$A$1:$BO$1,FALSE),0)
),"0",( VLOOKUP(CONCATENATE(I$7," ",$B15),'Recorded Allegations'!$A$2:$BO$152,MATCH($F$3,'Recorded Allegations'!$A$1:$BO$1,FALSE),0)
)))- (IF(ISERROR(VLOOKUP(CONCATENATE(I$7," ",$B15),'Recorded Allegations'!$A$2:$BO$152,MATCH($D$3,'Recorded Allegations'!$A$1:$BO$1,FALSE)-1,0)
),"0",( VLOOKUP(CONCATENATE(I$7," ",$B15),'Recorded Allegations'!$A$2:$BO$152,MATCH($D$3,'Recorded Allegations'!$A$1:$BO$1,FALSE)-1,0)
)))</f>
        <v>1</v>
      </c>
      <c r="J15" s="177">
        <f>(IF(ISERROR(VLOOKUP(CONCATENATE(J$7," ",$B15),'Recorded Allegations'!$A$2:$BO$152,MATCH($F$3,'Recorded Allegations'!$A$1:$BO$1,FALSE),0)
),"0",( VLOOKUP(CONCATENATE(J$7," ",$B15),'Recorded Allegations'!$A$2:$BO$152,MATCH($F$3,'Recorded Allegations'!$A$1:$BO$1,FALSE),0)
)))- (IF(ISERROR(VLOOKUP(CONCATENATE(J$7," ",$B15),'Recorded Allegations'!$A$2:$BO$152,MATCH($D$3,'Recorded Allegations'!$A$1:$BO$1,FALSE)-1,0)
),"0",( VLOOKUP(CONCATENATE(J$7," ",$B15),'Recorded Allegations'!$A$2:$BO$152,MATCH($D$3,'Recorded Allegations'!$A$1:$BO$1,FALSE)-1,0)
)))</f>
        <v>2</v>
      </c>
      <c r="K15" s="177">
        <f>(IF(ISERROR(VLOOKUP(CONCATENATE(K$7," ",$B15),'Recorded Allegations'!$A$2:$BO$152,MATCH($F$3,'Recorded Allegations'!$A$1:$BO$1,FALSE),0)
),"0",( VLOOKUP(CONCATENATE(K$7," ",$B15),'Recorded Allegations'!$A$2:$BO$152,MATCH($F$3,'Recorded Allegations'!$A$1:$BO$1,FALSE),0)
)))- (IF(ISERROR(VLOOKUP(CONCATENATE(K$7," ",$B15),'Recorded Allegations'!$A$2:$BO$152,MATCH($D$3,'Recorded Allegations'!$A$1:$BO$1,FALSE)-1,0)
),"0",( VLOOKUP(CONCATENATE(K$7," ",$B15),'Recorded Allegations'!$A$2:$BO$152,MATCH($D$3,'Recorded Allegations'!$A$1:$BO$1,FALSE)-1,0)
)))</f>
        <v>0</v>
      </c>
      <c r="L15" s="177">
        <f>(IF(ISERROR(VLOOKUP(CONCATENATE(L$7," ",$B15),'Recorded Allegations'!$A$2:$BO$152,MATCH($F$3,'Recorded Allegations'!$A$1:$BO$1,FALSE),0)
),"0",( VLOOKUP(CONCATENATE(L$7," ",$B15),'Recorded Allegations'!$A$2:$BO$152,MATCH($F$3,'Recorded Allegations'!$A$1:$BO$1,FALSE),0)
)))- (IF(ISERROR(VLOOKUP(CONCATENATE(L$7," ",$B15),'Recorded Allegations'!$A$2:$BO$152,MATCH($D$3,'Recorded Allegations'!$A$1:$BO$1,FALSE)-1,0)
),"0",( VLOOKUP(CONCATENATE(L$7," ",$B15),'Recorded Allegations'!$A$2:$BO$152,MATCH($D$3,'Recorded Allegations'!$A$1:$BO$1,FALSE)-1,0)
)))</f>
        <v>0</v>
      </c>
      <c r="M15" s="37">
        <f t="shared" si="0"/>
        <v>14</v>
      </c>
      <c r="N15" s="187">
        <f>(IF(ISERROR(VLOOKUP($B15,'Recorded Allegations'!$A$2:$BO$399,MATCH($F$4,'Recorded Allegations'!$A$1:$BO$1,FALSE),0)
),"0",( VLOOKUP($B15,'Recorded Allegations'!$A$2:$BO$399,MATCH($F$4,'Recorded Allegations'!$A$1:$BO$1,FALSE),0)
)))- (IF(ISERROR(VLOOKUP($B15,'Recorded Allegations'!$A$2:$BO$399,MATCH($D$4,'Recorded Allegations'!$A$1:$BO$1,FALSE)-1,0)
),"0",( VLOOKUP($B15,'Recorded Allegations'!$A$2:$BO$399,MATCH($D$4,'Recorded Allegations'!$A$1:$BO$1,FALSE)-1,0)
)))</f>
        <v>17</v>
      </c>
      <c r="O15" s="14">
        <f t="shared" si="1"/>
        <v>-0.17647058823529413</v>
      </c>
      <c r="P15" s="11"/>
      <c r="Q15" s="11"/>
      <c r="R15" s="11"/>
      <c r="X15" s="11"/>
      <c r="Y15" s="11"/>
      <c r="Z15" s="11"/>
      <c r="AA15" s="11"/>
      <c r="AB15" s="11"/>
      <c r="AC15" s="11"/>
      <c r="AD15" s="11"/>
      <c r="AE15" s="11"/>
    </row>
    <row r="16" spans="1:34" ht="28.5" customHeight="1" x14ac:dyDescent="0.2">
      <c r="A16" s="11"/>
      <c r="B16" s="18" t="s">
        <v>23</v>
      </c>
      <c r="C16" s="36">
        <f>(IF(ISERROR(VLOOKUP(CONCATENATE(C$7," ",$B16),'Recorded Allegations'!$A$1:$BO$656,MATCH($F$3,'Recorded Allegations'!$A$1:$BO$1,FALSE),0)
),"0",( VLOOKUP(CONCATENATE(C$7," ",$B16),'Recorded Allegations'!$A$1:$BO$656,MATCH($F$3,'Recorded Allegations'!$A$1:$BO$1,FALSE),0)
)))- (IF(ISERROR(VLOOKUP(CONCATENATE(C$7," ",$B16),'Recorded Allegations'!$A$1:$BO$656,MATCH($D$3,'Recorded Allegations'!$A$1:$BO$1,FALSE)-1,0)
),"0",( VLOOKUP(CONCATENATE(C$7," ",$B16),'Recorded Allegations'!$A$1:$BO$656,MATCH($D$3,'Recorded Allegations'!$A$1:$BO$1,FALSE)-1,0)
)))</f>
        <v>15</v>
      </c>
      <c r="D16" s="36">
        <f>(IF(ISERROR(VLOOKUP(CONCATENATE(D$7," ",$B16),'Recorded Allegations'!$A$1:$BO$656,MATCH($F$3,'Recorded Allegations'!$A$1:$BO$1,FALSE),0)
),"0",( VLOOKUP(CONCATENATE(D$7," ",$B16),'Recorded Allegations'!$A$1:$BO$656,MATCH($F$3,'Recorded Allegations'!$A$1:$BO$1,FALSE),0)
)))- (IF(ISERROR(VLOOKUP(CONCATENATE(D$7," ",$B16),'Recorded Allegations'!$A$1:$BO$656,MATCH($D$3,'Recorded Allegations'!$A$1:$BO$1,FALSE)-1,0)
),"0",( VLOOKUP(CONCATENATE(D$7," ",$B16),'Recorded Allegations'!$A$1:$BO$656,MATCH($D$3,'Recorded Allegations'!$A$1:$BO$1,FALSE)-1,0)
)))</f>
        <v>11</v>
      </c>
      <c r="E16" s="36">
        <f>(IF(ISERROR(VLOOKUP(CONCATENATE(E$7," ",$B16),'Recorded Allegations'!$A$1:$BO$656,MATCH($F$3,'Recorded Allegations'!$A$1:$BO$1,FALSE),0)
),"0",( VLOOKUP(CONCATENATE(E$7," ",$B16),'Recorded Allegations'!$A$1:$BO$656,MATCH($F$3,'Recorded Allegations'!$A$1:$BO$1,FALSE),0)
)))- (IF(ISERROR(VLOOKUP(CONCATENATE(E$7," ",$B16),'Recorded Allegations'!$A$1:$BO$656,MATCH($D$3,'Recorded Allegations'!$A$1:$BO$1,FALSE)-1,0)
),"0",( VLOOKUP(CONCATENATE(E$7," ",$B16),'Recorded Allegations'!$A$1:$BO$656,MATCH($D$3,'Recorded Allegations'!$A$1:$BO$1,FALSE)-1,0)
)))</f>
        <v>15</v>
      </c>
      <c r="F16" s="124">
        <f t="shared" si="2"/>
        <v>6</v>
      </c>
      <c r="G16" s="177">
        <f>(IF(ISERROR(VLOOKUP(CONCATENATE(G$7," ",$B16),'Recorded Allegations'!$A$2:$BO$152,MATCH($F$3,'Recorded Allegations'!$A$1:$BO$1,FALSE),0)
),"0",( VLOOKUP(CONCATENATE(G$7," ",$B16),'Recorded Allegations'!$A$2:$BO$152,MATCH($F$3,'Recorded Allegations'!$A$1:$BO$1,FALSE),0)
)))- (IF(ISERROR(VLOOKUP(CONCATENATE(G$7," ",$B16),'Recorded Allegations'!$A$2:$BO$152,MATCH($D$3,'Recorded Allegations'!$A$1:$BO$1,FALSE)-1,0)
),"0",( VLOOKUP(CONCATENATE(G$7," ",$B16),'Recorded Allegations'!$A$2:$BO$152,MATCH($D$3,'Recorded Allegations'!$A$1:$BO$1,FALSE)-1,0)
)))</f>
        <v>1</v>
      </c>
      <c r="H16" s="177">
        <f>(IF(ISERROR(VLOOKUP(CONCATENATE(H$7," ",$B16),'Recorded Allegations'!$A$2:$BO$152,MATCH($F$3,'Recorded Allegations'!$A$1:$BO$1,FALSE),0)
),"0",( VLOOKUP(CONCATENATE(H$7," ",$B16),'Recorded Allegations'!$A$2:$BO$152,MATCH($F$3,'Recorded Allegations'!$A$1:$BO$1,FALSE),0)
)))- (IF(ISERROR(VLOOKUP(CONCATENATE(H$7," ",$B16),'Recorded Allegations'!$A$2:$BO$152,MATCH($D$3,'Recorded Allegations'!$A$1:$BO$1,FALSE)-1,0)
),"0",( VLOOKUP(CONCATENATE(H$7," ",$B16),'Recorded Allegations'!$A$2:$BO$152,MATCH($D$3,'Recorded Allegations'!$A$1:$BO$1,FALSE)-1,0)
)))</f>
        <v>0</v>
      </c>
      <c r="I16" s="177">
        <f>(IF(ISERROR(VLOOKUP(CONCATENATE(I$7," ",$B16),'Recorded Allegations'!$A$2:$BO$152,MATCH($F$3,'Recorded Allegations'!$A$1:$BO$1,FALSE),0)
),"0",( VLOOKUP(CONCATENATE(I$7," ",$B16),'Recorded Allegations'!$A$2:$BO$152,MATCH($F$3,'Recorded Allegations'!$A$1:$BO$1,FALSE),0)
)))- (IF(ISERROR(VLOOKUP(CONCATENATE(I$7," ",$B16),'Recorded Allegations'!$A$2:$BO$152,MATCH($D$3,'Recorded Allegations'!$A$1:$BO$1,FALSE)-1,0)
),"0",( VLOOKUP(CONCATENATE(I$7," ",$B16),'Recorded Allegations'!$A$2:$BO$152,MATCH($D$3,'Recorded Allegations'!$A$1:$BO$1,FALSE)-1,0)
)))</f>
        <v>4</v>
      </c>
      <c r="J16" s="177">
        <f>(IF(ISERROR(VLOOKUP(CONCATENATE(J$7," ",$B16),'Recorded Allegations'!$A$2:$BO$152,MATCH($F$3,'Recorded Allegations'!$A$1:$BO$1,FALSE),0)
),"0",( VLOOKUP(CONCATENATE(J$7," ",$B16),'Recorded Allegations'!$A$2:$BO$152,MATCH($F$3,'Recorded Allegations'!$A$1:$BO$1,FALSE),0)
)))- (IF(ISERROR(VLOOKUP(CONCATENATE(J$7," ",$B16),'Recorded Allegations'!$A$2:$BO$152,MATCH($D$3,'Recorded Allegations'!$A$1:$BO$1,FALSE)-1,0)
),"0",( VLOOKUP(CONCATENATE(J$7," ",$B16),'Recorded Allegations'!$A$2:$BO$152,MATCH($D$3,'Recorded Allegations'!$A$1:$BO$1,FALSE)-1,0)
)))</f>
        <v>1</v>
      </c>
      <c r="K16" s="177">
        <f>(IF(ISERROR(VLOOKUP(CONCATENATE(K$7," ",$B16),'Recorded Allegations'!$A$2:$BO$152,MATCH($F$3,'Recorded Allegations'!$A$1:$BO$1,FALSE),0)
),"0",( VLOOKUP(CONCATENATE(K$7," ",$B16),'Recorded Allegations'!$A$2:$BO$152,MATCH($F$3,'Recorded Allegations'!$A$1:$BO$1,FALSE),0)
)))- (IF(ISERROR(VLOOKUP(CONCATENATE(K$7," ",$B16),'Recorded Allegations'!$A$2:$BO$152,MATCH($D$3,'Recorded Allegations'!$A$1:$BO$1,FALSE)-1,0)
),"0",( VLOOKUP(CONCATENATE(K$7," ",$B16),'Recorded Allegations'!$A$2:$BO$152,MATCH($D$3,'Recorded Allegations'!$A$1:$BO$1,FALSE)-1,0)
)))</f>
        <v>0</v>
      </c>
      <c r="L16" s="177">
        <f>(IF(ISERROR(VLOOKUP(CONCATENATE(L$7," ",$B16),'Recorded Allegations'!$A$2:$BO$152,MATCH($F$3,'Recorded Allegations'!$A$1:$BO$1,FALSE),0)
),"0",( VLOOKUP(CONCATENATE(L$7," ",$B16),'Recorded Allegations'!$A$2:$BO$152,MATCH($F$3,'Recorded Allegations'!$A$1:$BO$1,FALSE),0)
)))- (IF(ISERROR(VLOOKUP(CONCATENATE(L$7," ",$B16),'Recorded Allegations'!$A$2:$BO$152,MATCH($D$3,'Recorded Allegations'!$A$1:$BO$1,FALSE)-1,0)
),"0",( VLOOKUP(CONCATENATE(L$7," ",$B16),'Recorded Allegations'!$A$2:$BO$152,MATCH($D$3,'Recorded Allegations'!$A$1:$BO$1,FALSE)-1,0)
)))</f>
        <v>0</v>
      </c>
      <c r="M16" s="37">
        <f t="shared" si="0"/>
        <v>47</v>
      </c>
      <c r="N16" s="187">
        <f>(IF(ISERROR(VLOOKUP($B16,'Recorded Allegations'!$A$2:$BO$399,MATCH($F$4,'Recorded Allegations'!$A$1:$BO$1,FALSE),0)
),"0",( VLOOKUP($B16,'Recorded Allegations'!$A$2:$BO$399,MATCH($F$4,'Recorded Allegations'!$A$1:$BO$1,FALSE),0)
)))- (IF(ISERROR(VLOOKUP($B16,'Recorded Allegations'!$A$2:$BO$399,MATCH($D$4,'Recorded Allegations'!$A$1:$BO$1,FALSE)-1,0)
),"0",( VLOOKUP($B16,'Recorded Allegations'!$A$2:$BO$399,MATCH($D$4,'Recorded Allegations'!$A$1:$BO$1,FALSE)-1,0)
)))</f>
        <v>42</v>
      </c>
      <c r="O16" s="14">
        <f t="shared" si="1"/>
        <v>0.11904761904761904</v>
      </c>
      <c r="P16" s="11"/>
      <c r="Q16" s="11"/>
      <c r="R16" s="11"/>
      <c r="X16" s="11"/>
      <c r="Y16" s="11"/>
      <c r="Z16" s="11"/>
      <c r="AA16" s="11"/>
      <c r="AB16" s="11"/>
      <c r="AC16" s="11"/>
      <c r="AD16" s="11"/>
      <c r="AE16" s="11"/>
    </row>
    <row r="17" spans="1:31" ht="28.5" customHeight="1" x14ac:dyDescent="0.2">
      <c r="A17" s="11"/>
      <c r="B17" s="18" t="s">
        <v>24</v>
      </c>
      <c r="C17" s="36">
        <f>(IF(ISERROR(VLOOKUP(CONCATENATE(C$7," ",$B17),'Recorded Allegations'!$A$1:$BO$656,MATCH($F$3,'Recorded Allegations'!$A$1:$BO$1,FALSE),0)
),"0",( VLOOKUP(CONCATENATE(C$7," ",$B17),'Recorded Allegations'!$A$1:$BO$656,MATCH($F$3,'Recorded Allegations'!$A$1:$BO$1,FALSE),0)
)))- (IF(ISERROR(VLOOKUP(CONCATENATE(C$7," ",$B17),'Recorded Allegations'!$A$1:$BO$656,MATCH($D$3,'Recorded Allegations'!$A$1:$BO$1,FALSE)-1,0)
),"0",( VLOOKUP(CONCATENATE(C$7," ",$B17),'Recorded Allegations'!$A$1:$BO$656,MATCH($D$3,'Recorded Allegations'!$A$1:$BO$1,FALSE)-1,0)
)))</f>
        <v>2</v>
      </c>
      <c r="D17" s="36">
        <f>(IF(ISERROR(VLOOKUP(CONCATENATE(D$7," ",$B17),'Recorded Allegations'!$A$1:$BO$656,MATCH($F$3,'Recorded Allegations'!$A$1:$BO$1,FALSE),0)
),"0",( VLOOKUP(CONCATENATE(D$7," ",$B17),'Recorded Allegations'!$A$1:$BO$656,MATCH($F$3,'Recorded Allegations'!$A$1:$BO$1,FALSE),0)
)))- (IF(ISERROR(VLOOKUP(CONCATENATE(D$7," ",$B17),'Recorded Allegations'!$A$1:$BO$656,MATCH($D$3,'Recorded Allegations'!$A$1:$BO$1,FALSE)-1,0)
),"0",( VLOOKUP(CONCATENATE(D$7," ",$B17),'Recorded Allegations'!$A$1:$BO$656,MATCH($D$3,'Recorded Allegations'!$A$1:$BO$1,FALSE)-1,0)
)))</f>
        <v>5</v>
      </c>
      <c r="E17" s="36">
        <f>(IF(ISERROR(VLOOKUP(CONCATENATE(E$7," ",$B17),'Recorded Allegations'!$A$1:$BO$656,MATCH($F$3,'Recorded Allegations'!$A$1:$BO$1,FALSE),0)
),"0",( VLOOKUP(CONCATENATE(E$7," ",$B17),'Recorded Allegations'!$A$1:$BO$656,MATCH($F$3,'Recorded Allegations'!$A$1:$BO$1,FALSE),0)
)))- (IF(ISERROR(VLOOKUP(CONCATENATE(E$7," ",$B17),'Recorded Allegations'!$A$1:$BO$656,MATCH($D$3,'Recorded Allegations'!$A$1:$BO$1,FALSE)-1,0)
),"0",( VLOOKUP(CONCATENATE(E$7," ",$B17),'Recorded Allegations'!$A$1:$BO$656,MATCH($D$3,'Recorded Allegations'!$A$1:$BO$1,FALSE)-1,0)
)))</f>
        <v>2</v>
      </c>
      <c r="F17" s="124">
        <f t="shared" si="2"/>
        <v>0</v>
      </c>
      <c r="G17" s="177">
        <f>(IF(ISERROR(VLOOKUP(CONCATENATE(G$7," ",$B17),'Recorded Allegations'!$A$2:$BO$152,MATCH($F$3,'Recorded Allegations'!$A$1:$BO$1,FALSE),0)
),"0",( VLOOKUP(CONCATENATE(G$7," ",$B17),'Recorded Allegations'!$A$2:$BO$152,MATCH($F$3,'Recorded Allegations'!$A$1:$BO$1,FALSE),0)
)))- (IF(ISERROR(VLOOKUP(CONCATENATE(G$7," ",$B17),'Recorded Allegations'!$A$2:$BO$152,MATCH($D$3,'Recorded Allegations'!$A$1:$BO$1,FALSE)-1,0)
),"0",( VLOOKUP(CONCATENATE(G$7," ",$B17),'Recorded Allegations'!$A$2:$BO$152,MATCH($D$3,'Recorded Allegations'!$A$1:$BO$1,FALSE)-1,0)
)))</f>
        <v>0</v>
      </c>
      <c r="H17" s="177">
        <f>(IF(ISERROR(VLOOKUP(CONCATENATE(H$7," ",$B17),'Recorded Allegations'!$A$2:$BO$152,MATCH($F$3,'Recorded Allegations'!$A$1:$BO$1,FALSE),0)
),"0",( VLOOKUP(CONCATENATE(H$7," ",$B17),'Recorded Allegations'!$A$2:$BO$152,MATCH($F$3,'Recorded Allegations'!$A$1:$BO$1,FALSE),0)
)))- (IF(ISERROR(VLOOKUP(CONCATENATE(H$7," ",$B17),'Recorded Allegations'!$A$2:$BO$152,MATCH($D$3,'Recorded Allegations'!$A$1:$BO$1,FALSE)-1,0)
),"0",( VLOOKUP(CONCATENATE(H$7," ",$B17),'Recorded Allegations'!$A$2:$BO$152,MATCH($D$3,'Recorded Allegations'!$A$1:$BO$1,FALSE)-1,0)
)))</f>
        <v>0</v>
      </c>
      <c r="I17" s="177">
        <f>(IF(ISERROR(VLOOKUP(CONCATENATE(I$7," ",$B17),'Recorded Allegations'!$A$2:$BO$152,MATCH($F$3,'Recorded Allegations'!$A$1:$BO$1,FALSE),0)
),"0",( VLOOKUP(CONCATENATE(I$7," ",$B17),'Recorded Allegations'!$A$2:$BO$152,MATCH($F$3,'Recorded Allegations'!$A$1:$BO$1,FALSE),0)
)))- (IF(ISERROR(VLOOKUP(CONCATENATE(I$7," ",$B17),'Recorded Allegations'!$A$2:$BO$152,MATCH($D$3,'Recorded Allegations'!$A$1:$BO$1,FALSE)-1,0)
),"0",( VLOOKUP(CONCATENATE(I$7," ",$B17),'Recorded Allegations'!$A$2:$BO$152,MATCH($D$3,'Recorded Allegations'!$A$1:$BO$1,FALSE)-1,0)
)))</f>
        <v>0</v>
      </c>
      <c r="J17" s="177">
        <f>(IF(ISERROR(VLOOKUP(CONCATENATE(J$7," ",$B17),'Recorded Allegations'!$A$2:$BO$152,MATCH($F$3,'Recorded Allegations'!$A$1:$BO$1,FALSE),0)
),"0",( VLOOKUP(CONCATENATE(J$7," ",$B17),'Recorded Allegations'!$A$2:$BO$152,MATCH($F$3,'Recorded Allegations'!$A$1:$BO$1,FALSE),0)
)))- (IF(ISERROR(VLOOKUP(CONCATENATE(J$7," ",$B17),'Recorded Allegations'!$A$2:$BO$152,MATCH($D$3,'Recorded Allegations'!$A$1:$BO$1,FALSE)-1,0)
),"0",( VLOOKUP(CONCATENATE(J$7," ",$B17),'Recorded Allegations'!$A$2:$BO$152,MATCH($D$3,'Recorded Allegations'!$A$1:$BO$1,FALSE)-1,0)
)))</f>
        <v>0</v>
      </c>
      <c r="K17" s="177">
        <f>(IF(ISERROR(VLOOKUP(CONCATENATE(K$7," ",$B17),'Recorded Allegations'!$A$2:$BO$152,MATCH($F$3,'Recorded Allegations'!$A$1:$BO$1,FALSE),0)
),"0",( VLOOKUP(CONCATENATE(K$7," ",$B17),'Recorded Allegations'!$A$2:$BO$152,MATCH($F$3,'Recorded Allegations'!$A$1:$BO$1,FALSE),0)
)))- (IF(ISERROR(VLOOKUP(CONCATENATE(K$7," ",$B17),'Recorded Allegations'!$A$2:$BO$152,MATCH($D$3,'Recorded Allegations'!$A$1:$BO$1,FALSE)-1,0)
),"0",( VLOOKUP(CONCATENATE(K$7," ",$B17),'Recorded Allegations'!$A$2:$BO$152,MATCH($D$3,'Recorded Allegations'!$A$1:$BO$1,FALSE)-1,0)
)))</f>
        <v>0</v>
      </c>
      <c r="L17" s="177">
        <f>(IF(ISERROR(VLOOKUP(CONCATENATE(L$7," ",$B17),'Recorded Allegations'!$A$2:$BO$152,MATCH($F$3,'Recorded Allegations'!$A$1:$BO$1,FALSE),0)
),"0",( VLOOKUP(CONCATENATE(L$7," ",$B17),'Recorded Allegations'!$A$2:$BO$152,MATCH($F$3,'Recorded Allegations'!$A$1:$BO$1,FALSE),0)
)))- (IF(ISERROR(VLOOKUP(CONCATENATE(L$7," ",$B17),'Recorded Allegations'!$A$2:$BO$152,MATCH($D$3,'Recorded Allegations'!$A$1:$BO$1,FALSE)-1,0)
),"0",( VLOOKUP(CONCATENATE(L$7," ",$B17),'Recorded Allegations'!$A$2:$BO$152,MATCH($D$3,'Recorded Allegations'!$A$1:$BO$1,FALSE)-1,0)
)))</f>
        <v>0</v>
      </c>
      <c r="M17" s="37">
        <f t="shared" si="0"/>
        <v>9</v>
      </c>
      <c r="N17" s="187">
        <f>(IF(ISERROR(VLOOKUP($B17,'Recorded Allegations'!$A$2:$BO$399,MATCH($F$4,'Recorded Allegations'!$A$1:$BO$1,FALSE),0)
),"0",( VLOOKUP($B17,'Recorded Allegations'!$A$2:$BO$399,MATCH($F$4,'Recorded Allegations'!$A$1:$BO$1,FALSE),0)
)))- (IF(ISERROR(VLOOKUP($B17,'Recorded Allegations'!$A$2:$BO$399,MATCH($D$4,'Recorded Allegations'!$A$1:$BO$1,FALSE)-1,0)
),"0",( VLOOKUP($B17,'Recorded Allegations'!$A$2:$BO$399,MATCH($D$4,'Recorded Allegations'!$A$1:$BO$1,FALSE)-1,0)
)))</f>
        <v>12</v>
      </c>
      <c r="O17" s="14">
        <f t="shared" si="1"/>
        <v>-0.25</v>
      </c>
      <c r="P17" s="11"/>
      <c r="Q17" s="11"/>
      <c r="R17" s="11"/>
      <c r="X17" s="11"/>
      <c r="Y17" s="11"/>
      <c r="Z17" s="11"/>
      <c r="AA17" s="11"/>
      <c r="AB17" s="11"/>
      <c r="AC17" s="11"/>
      <c r="AD17" s="11"/>
      <c r="AE17" s="11"/>
    </row>
    <row r="18" spans="1:31" ht="28.5" customHeight="1" x14ac:dyDescent="0.2">
      <c r="A18" s="11"/>
      <c r="B18" s="18" t="s">
        <v>25</v>
      </c>
      <c r="C18" s="36">
        <f>(IF(ISERROR(VLOOKUP(CONCATENATE(C$7," ",$B18),'Recorded Allegations'!$A$1:$BO$656,MATCH($F$3,'Recorded Allegations'!$A$1:$BO$1,FALSE),0)
),"0",( VLOOKUP(CONCATENATE(C$7," ",$B18),'Recorded Allegations'!$A$1:$BO$656,MATCH($F$3,'Recorded Allegations'!$A$1:$BO$1,FALSE),0)
)))- (IF(ISERROR(VLOOKUP(CONCATENATE(C$7," ",$B18),'Recorded Allegations'!$A$1:$BO$656,MATCH($D$3,'Recorded Allegations'!$A$1:$BO$1,FALSE)-1,0)
),"0",( VLOOKUP(CONCATENATE(C$7," ",$B18),'Recorded Allegations'!$A$1:$BO$656,MATCH($D$3,'Recorded Allegations'!$A$1:$BO$1,FALSE)-1,0)
)))</f>
        <v>14</v>
      </c>
      <c r="D18" s="36">
        <f>(IF(ISERROR(VLOOKUP(CONCATENATE(D$7," ",$B18),'Recorded Allegations'!$A$1:$BO$656,MATCH($F$3,'Recorded Allegations'!$A$1:$BO$1,FALSE),0)
),"0",( VLOOKUP(CONCATENATE(D$7," ",$B18),'Recorded Allegations'!$A$1:$BO$656,MATCH($F$3,'Recorded Allegations'!$A$1:$BO$1,FALSE),0)
)))- (IF(ISERROR(VLOOKUP(CONCATENATE(D$7," ",$B18),'Recorded Allegations'!$A$1:$BO$656,MATCH($D$3,'Recorded Allegations'!$A$1:$BO$1,FALSE)-1,0)
),"0",( VLOOKUP(CONCATENATE(D$7," ",$B18),'Recorded Allegations'!$A$1:$BO$656,MATCH($D$3,'Recorded Allegations'!$A$1:$BO$1,FALSE)-1,0)
)))</f>
        <v>14</v>
      </c>
      <c r="E18" s="36">
        <f>(IF(ISERROR(VLOOKUP(CONCATENATE(E$7," ",$B18),'Recorded Allegations'!$A$1:$BO$656,MATCH($F$3,'Recorded Allegations'!$A$1:$BO$1,FALSE),0)
),"0",( VLOOKUP(CONCATENATE(E$7," ",$B18),'Recorded Allegations'!$A$1:$BO$656,MATCH($F$3,'Recorded Allegations'!$A$1:$BO$1,FALSE),0)
)))- (IF(ISERROR(VLOOKUP(CONCATENATE(E$7," ",$B18),'Recorded Allegations'!$A$1:$BO$656,MATCH($D$3,'Recorded Allegations'!$A$1:$BO$1,FALSE)-1,0)
),"0",( VLOOKUP(CONCATENATE(E$7," ",$B18),'Recorded Allegations'!$A$1:$BO$656,MATCH($D$3,'Recorded Allegations'!$A$1:$BO$1,FALSE)-1,0)
)))</f>
        <v>16</v>
      </c>
      <c r="F18" s="124">
        <f t="shared" si="2"/>
        <v>6</v>
      </c>
      <c r="G18" s="177">
        <f>(IF(ISERROR(VLOOKUP(CONCATENATE(G$7," ",$B18),'Recorded Allegations'!$A$2:$BO$152,MATCH($F$3,'Recorded Allegations'!$A$1:$BO$1,FALSE),0)
),"0",( VLOOKUP(CONCATENATE(G$7," ",$B18),'Recorded Allegations'!$A$2:$BO$152,MATCH($F$3,'Recorded Allegations'!$A$1:$BO$1,FALSE),0)
)))- (IF(ISERROR(VLOOKUP(CONCATENATE(G$7," ",$B18),'Recorded Allegations'!$A$2:$BO$152,MATCH($D$3,'Recorded Allegations'!$A$1:$BO$1,FALSE)-1,0)
),"0",( VLOOKUP(CONCATENATE(G$7," ",$B18),'Recorded Allegations'!$A$2:$BO$152,MATCH($D$3,'Recorded Allegations'!$A$1:$BO$1,FALSE)-1,0)
)))</f>
        <v>1</v>
      </c>
      <c r="H18" s="177">
        <f>(IF(ISERROR(VLOOKUP(CONCATENATE(H$7," ",$B18),'Recorded Allegations'!$A$2:$BO$152,MATCH($F$3,'Recorded Allegations'!$A$1:$BO$1,FALSE),0)
),"0",( VLOOKUP(CONCATENATE(H$7," ",$B18),'Recorded Allegations'!$A$2:$BO$152,MATCH($F$3,'Recorded Allegations'!$A$1:$BO$1,FALSE),0)
)))- (IF(ISERROR(VLOOKUP(CONCATENATE(H$7," ",$B18),'Recorded Allegations'!$A$2:$BO$152,MATCH($D$3,'Recorded Allegations'!$A$1:$BO$1,FALSE)-1,0)
),"0",( VLOOKUP(CONCATENATE(H$7," ",$B18),'Recorded Allegations'!$A$2:$BO$152,MATCH($D$3,'Recorded Allegations'!$A$1:$BO$1,FALSE)-1,0)
)))</f>
        <v>1</v>
      </c>
      <c r="I18" s="177">
        <f>(IF(ISERROR(VLOOKUP(CONCATENATE(I$7," ",$B18),'Recorded Allegations'!$A$2:$BO$152,MATCH($F$3,'Recorded Allegations'!$A$1:$BO$1,FALSE),0)
),"0",( VLOOKUP(CONCATENATE(I$7," ",$B18),'Recorded Allegations'!$A$2:$BO$152,MATCH($F$3,'Recorded Allegations'!$A$1:$BO$1,FALSE),0)
)))- (IF(ISERROR(VLOOKUP(CONCATENATE(I$7," ",$B18),'Recorded Allegations'!$A$2:$BO$152,MATCH($D$3,'Recorded Allegations'!$A$1:$BO$1,FALSE)-1,0)
),"0",( VLOOKUP(CONCATENATE(I$7," ",$B18),'Recorded Allegations'!$A$2:$BO$152,MATCH($D$3,'Recorded Allegations'!$A$1:$BO$1,FALSE)-1,0)
)))</f>
        <v>3</v>
      </c>
      <c r="J18" s="177">
        <f>(IF(ISERROR(VLOOKUP(CONCATENATE(J$7," ",$B18),'Recorded Allegations'!$A$2:$BO$152,MATCH($F$3,'Recorded Allegations'!$A$1:$BO$1,FALSE),0)
),"0",( VLOOKUP(CONCATENATE(J$7," ",$B18),'Recorded Allegations'!$A$2:$BO$152,MATCH($F$3,'Recorded Allegations'!$A$1:$BO$1,FALSE),0)
)))- (IF(ISERROR(VLOOKUP(CONCATENATE(J$7," ",$B18),'Recorded Allegations'!$A$2:$BO$152,MATCH($D$3,'Recorded Allegations'!$A$1:$BO$1,FALSE)-1,0)
),"0",( VLOOKUP(CONCATENATE(J$7," ",$B18),'Recorded Allegations'!$A$2:$BO$152,MATCH($D$3,'Recorded Allegations'!$A$1:$BO$1,FALSE)-1,0)
)))</f>
        <v>1</v>
      </c>
      <c r="K18" s="177">
        <f>(IF(ISERROR(VLOOKUP(CONCATENATE(K$7," ",$B18),'Recorded Allegations'!$A$2:$BO$152,MATCH($F$3,'Recorded Allegations'!$A$1:$BO$1,FALSE),0)
),"0",( VLOOKUP(CONCATENATE(K$7," ",$B18),'Recorded Allegations'!$A$2:$BO$152,MATCH($F$3,'Recorded Allegations'!$A$1:$BO$1,FALSE),0)
)))- (IF(ISERROR(VLOOKUP(CONCATENATE(K$7," ",$B18),'Recorded Allegations'!$A$2:$BO$152,MATCH($D$3,'Recorded Allegations'!$A$1:$BO$1,FALSE)-1,0)
),"0",( VLOOKUP(CONCATENATE(K$7," ",$B18),'Recorded Allegations'!$A$2:$BO$152,MATCH($D$3,'Recorded Allegations'!$A$1:$BO$1,FALSE)-1,0)
)))</f>
        <v>0</v>
      </c>
      <c r="L18" s="177">
        <f>(IF(ISERROR(VLOOKUP(CONCATENATE(L$7," ",$B18),'Recorded Allegations'!$A$2:$BO$152,MATCH($F$3,'Recorded Allegations'!$A$1:$BO$1,FALSE),0)
),"0",( VLOOKUP(CONCATENATE(L$7," ",$B18),'Recorded Allegations'!$A$2:$BO$152,MATCH($F$3,'Recorded Allegations'!$A$1:$BO$1,FALSE),0)
)))- (IF(ISERROR(VLOOKUP(CONCATENATE(L$7," ",$B18),'Recorded Allegations'!$A$2:$BO$152,MATCH($D$3,'Recorded Allegations'!$A$1:$BO$1,FALSE)-1,0)
),"0",( VLOOKUP(CONCATENATE(L$7," ",$B18),'Recorded Allegations'!$A$2:$BO$152,MATCH($D$3,'Recorded Allegations'!$A$1:$BO$1,FALSE)-1,0)
)))</f>
        <v>0</v>
      </c>
      <c r="M18" s="37">
        <f t="shared" si="0"/>
        <v>50</v>
      </c>
      <c r="N18" s="187">
        <f>(IF(ISERROR(VLOOKUP($B18,'Recorded Allegations'!$A$2:$BO$399,MATCH($F$4,'Recorded Allegations'!$A$1:$BO$1,FALSE),0)
),"0",( VLOOKUP($B18,'Recorded Allegations'!$A$2:$BO$399,MATCH($F$4,'Recorded Allegations'!$A$1:$BO$1,FALSE),0)
)))- (IF(ISERROR(VLOOKUP($B18,'Recorded Allegations'!$A$2:$BO$399,MATCH($D$4,'Recorded Allegations'!$A$1:$BO$1,FALSE)-1,0)
),"0",( VLOOKUP($B18,'Recorded Allegations'!$A$2:$BO$399,MATCH($D$4,'Recorded Allegations'!$A$1:$BO$1,FALSE)-1,0)
)))</f>
        <v>56</v>
      </c>
      <c r="O18" s="14">
        <f t="shared" si="1"/>
        <v>-0.10714285714285714</v>
      </c>
      <c r="P18" s="11"/>
      <c r="Q18" s="11"/>
      <c r="R18" s="11"/>
      <c r="X18" s="11"/>
      <c r="Y18" s="11"/>
      <c r="Z18" s="11"/>
      <c r="AA18" s="11"/>
      <c r="AB18" s="11"/>
      <c r="AC18" s="11"/>
      <c r="AD18" s="11"/>
      <c r="AE18" s="11"/>
    </row>
    <row r="19" spans="1:31" ht="35.25" customHeight="1" x14ac:dyDescent="0.2">
      <c r="A19" s="11"/>
      <c r="B19" s="18" t="s">
        <v>26</v>
      </c>
      <c r="C19" s="36">
        <f>(IF(ISERROR(VLOOKUP(CONCATENATE(C$7," ",$B19),'Recorded Allegations'!$A$1:$BO$656,MATCH($F$3,'Recorded Allegations'!$A$1:$BO$1,FALSE),0)
),"0",( VLOOKUP(CONCATENATE(C$7," ",$B19),'Recorded Allegations'!$A$1:$BO$656,MATCH($F$3,'Recorded Allegations'!$A$1:$BO$1,FALSE),0)
)))- (IF(ISERROR(VLOOKUP(CONCATENATE(C$7," ",$B19),'Recorded Allegations'!$A$1:$BO$656,MATCH($D$3,'Recorded Allegations'!$A$1:$BO$1,FALSE)-1,0)
),"0",( VLOOKUP(CONCATENATE(C$7," ",$B19),'Recorded Allegations'!$A$1:$BO$656,MATCH($D$3,'Recorded Allegations'!$A$1:$BO$1,FALSE)-1,0)
)))</f>
        <v>27</v>
      </c>
      <c r="D19" s="36">
        <f>(IF(ISERROR(VLOOKUP(CONCATENATE(D$7," ",$B19),'Recorded Allegations'!$A$1:$BO$656,MATCH($F$3,'Recorded Allegations'!$A$1:$BO$1,FALSE),0)
),"0",( VLOOKUP(CONCATENATE(D$7," ",$B19),'Recorded Allegations'!$A$1:$BO$656,MATCH($F$3,'Recorded Allegations'!$A$1:$BO$1,FALSE),0)
)))- (IF(ISERROR(VLOOKUP(CONCATENATE(D$7," ",$B19),'Recorded Allegations'!$A$1:$BO$656,MATCH($D$3,'Recorded Allegations'!$A$1:$BO$1,FALSE)-1,0)
),"0",( VLOOKUP(CONCATENATE(D$7," ",$B19),'Recorded Allegations'!$A$1:$BO$656,MATCH($D$3,'Recorded Allegations'!$A$1:$BO$1,FALSE)-1,0)
)))</f>
        <v>20</v>
      </c>
      <c r="E19" s="36">
        <f>(IF(ISERROR(VLOOKUP(CONCATENATE(E$7," ",$B19),'Recorded Allegations'!$A$1:$BO$656,MATCH($F$3,'Recorded Allegations'!$A$1:$BO$1,FALSE),0)
),"0",( VLOOKUP(CONCATENATE(E$7," ",$B19),'Recorded Allegations'!$A$1:$BO$656,MATCH($F$3,'Recorded Allegations'!$A$1:$BO$1,FALSE),0)
)))- (IF(ISERROR(VLOOKUP(CONCATENATE(E$7," ",$B19),'Recorded Allegations'!$A$1:$BO$656,MATCH($D$3,'Recorded Allegations'!$A$1:$BO$1,FALSE)-1,0)
),"0",( VLOOKUP(CONCATENATE(E$7," ",$B19),'Recorded Allegations'!$A$1:$BO$656,MATCH($D$3,'Recorded Allegations'!$A$1:$BO$1,FALSE)-1,0)
)))</f>
        <v>20</v>
      </c>
      <c r="F19" s="124">
        <f t="shared" si="2"/>
        <v>41</v>
      </c>
      <c r="G19" s="177">
        <f>(IF(ISERROR(VLOOKUP(CONCATENATE(G$7," ",$B19),'Recorded Allegations'!$A$2:$BO$152,MATCH($F$3,'Recorded Allegations'!$A$1:$BO$1,FALSE),0)
),"0",( VLOOKUP(CONCATENATE(G$7," ",$B19),'Recorded Allegations'!$A$2:$BO$152,MATCH($F$3,'Recorded Allegations'!$A$1:$BO$1,FALSE),0)
)))- (IF(ISERROR(VLOOKUP(CONCATENATE(G$7," ",$B19),'Recorded Allegations'!$A$2:$BO$152,MATCH($D$3,'Recorded Allegations'!$A$1:$BO$1,FALSE)-1,0)
),"0",( VLOOKUP(CONCATENATE(G$7," ",$B19),'Recorded Allegations'!$A$2:$BO$152,MATCH($D$3,'Recorded Allegations'!$A$1:$BO$1,FALSE)-1,0)
)))</f>
        <v>2</v>
      </c>
      <c r="H19" s="177">
        <f>(IF(ISERROR(VLOOKUP(CONCATENATE(H$7," ",$B19),'Recorded Allegations'!$A$2:$BO$152,MATCH($F$3,'Recorded Allegations'!$A$1:$BO$1,FALSE),0)
),"0",( VLOOKUP(CONCATENATE(H$7," ",$B19),'Recorded Allegations'!$A$2:$BO$152,MATCH($F$3,'Recorded Allegations'!$A$1:$BO$1,FALSE),0)
)))- (IF(ISERROR(VLOOKUP(CONCATENATE(H$7," ",$B19),'Recorded Allegations'!$A$2:$BO$152,MATCH($D$3,'Recorded Allegations'!$A$1:$BO$1,FALSE)-1,0)
),"0",( VLOOKUP(CONCATENATE(H$7," ",$B19),'Recorded Allegations'!$A$2:$BO$152,MATCH($D$3,'Recorded Allegations'!$A$1:$BO$1,FALSE)-1,0)
)))</f>
        <v>0</v>
      </c>
      <c r="I19" s="177">
        <f>(IF(ISERROR(VLOOKUP(CONCATENATE(I$7," ",$B19),'Recorded Allegations'!$A$2:$BO$152,MATCH($F$3,'Recorded Allegations'!$A$1:$BO$1,FALSE),0)
),"0",( VLOOKUP(CONCATENATE(I$7," ",$B19),'Recorded Allegations'!$A$2:$BO$152,MATCH($F$3,'Recorded Allegations'!$A$1:$BO$1,FALSE),0)
)))- (IF(ISERROR(VLOOKUP(CONCATENATE(I$7," ",$B19),'Recorded Allegations'!$A$2:$BO$152,MATCH($D$3,'Recorded Allegations'!$A$1:$BO$1,FALSE)-1,0)
),"0",( VLOOKUP(CONCATENATE(I$7," ",$B19),'Recorded Allegations'!$A$2:$BO$152,MATCH($D$3,'Recorded Allegations'!$A$1:$BO$1,FALSE)-1,0)
)))</f>
        <v>38</v>
      </c>
      <c r="J19" s="177">
        <f>(IF(ISERROR(VLOOKUP(CONCATENATE(J$7," ",$B19),'Recorded Allegations'!$A$2:$BO$152,MATCH($F$3,'Recorded Allegations'!$A$1:$BO$1,FALSE),0)
),"0",( VLOOKUP(CONCATENATE(J$7," ",$B19),'Recorded Allegations'!$A$2:$BO$152,MATCH($F$3,'Recorded Allegations'!$A$1:$BO$1,FALSE),0)
)))- (IF(ISERROR(VLOOKUP(CONCATENATE(J$7," ",$B19),'Recorded Allegations'!$A$2:$BO$152,MATCH($D$3,'Recorded Allegations'!$A$1:$BO$1,FALSE)-1,0)
),"0",( VLOOKUP(CONCATENATE(J$7," ",$B19),'Recorded Allegations'!$A$2:$BO$152,MATCH($D$3,'Recorded Allegations'!$A$1:$BO$1,FALSE)-1,0)
)))</f>
        <v>1</v>
      </c>
      <c r="K19" s="177">
        <f>(IF(ISERROR(VLOOKUP(CONCATENATE(K$7," ",$B19),'Recorded Allegations'!$A$2:$BO$152,MATCH($F$3,'Recorded Allegations'!$A$1:$BO$1,FALSE),0)
),"0",( VLOOKUP(CONCATENATE(K$7," ",$B19),'Recorded Allegations'!$A$2:$BO$152,MATCH($F$3,'Recorded Allegations'!$A$1:$BO$1,FALSE),0)
)))- (IF(ISERROR(VLOOKUP(CONCATENATE(K$7," ",$B19),'Recorded Allegations'!$A$2:$BO$152,MATCH($D$3,'Recorded Allegations'!$A$1:$BO$1,FALSE)-1,0)
),"0",( VLOOKUP(CONCATENATE(K$7," ",$B19),'Recorded Allegations'!$A$2:$BO$152,MATCH($D$3,'Recorded Allegations'!$A$1:$BO$1,FALSE)-1,0)
)))</f>
        <v>0</v>
      </c>
      <c r="L19" s="177">
        <f>(IF(ISERROR(VLOOKUP(CONCATENATE(L$7," ",$B19),'Recorded Allegations'!$A$2:$BO$152,MATCH($F$3,'Recorded Allegations'!$A$1:$BO$1,FALSE),0)
),"0",( VLOOKUP(CONCATENATE(L$7," ",$B19),'Recorded Allegations'!$A$2:$BO$152,MATCH($F$3,'Recorded Allegations'!$A$1:$BO$1,FALSE),0)
)))- (IF(ISERROR(VLOOKUP(CONCATENATE(L$7," ",$B19),'Recorded Allegations'!$A$2:$BO$152,MATCH($D$3,'Recorded Allegations'!$A$1:$BO$1,FALSE)-1,0)
),"0",( VLOOKUP(CONCATENATE(L$7," ",$B19),'Recorded Allegations'!$A$2:$BO$152,MATCH($D$3,'Recorded Allegations'!$A$1:$BO$1,FALSE)-1,0)
)))</f>
        <v>0</v>
      </c>
      <c r="M19" s="37">
        <f t="shared" si="0"/>
        <v>108</v>
      </c>
      <c r="N19" s="187">
        <f>(IF(ISERROR(VLOOKUP($B19,'Recorded Allegations'!$A$2:$BO$399,MATCH($F$4,'Recorded Allegations'!$A$1:$BO$1,FALSE),0)
),"0",( VLOOKUP($B19,'Recorded Allegations'!$A$2:$BO$399,MATCH($F$4,'Recorded Allegations'!$A$1:$BO$1,FALSE),0)
)))- (IF(ISERROR(VLOOKUP($B19,'Recorded Allegations'!$A$2:$BO$399,MATCH($D$4,'Recorded Allegations'!$A$1:$BO$1,FALSE)-1,0)
),"0",( VLOOKUP($B19,'Recorded Allegations'!$A$2:$BO$399,MATCH($D$4,'Recorded Allegations'!$A$1:$BO$1,FALSE)-1,0)
)))</f>
        <v>90</v>
      </c>
      <c r="O19" s="14">
        <f t="shared" si="1"/>
        <v>0.2</v>
      </c>
      <c r="P19" s="11"/>
      <c r="Q19" s="11"/>
      <c r="R19" s="11"/>
      <c r="X19" s="11"/>
      <c r="Y19" s="11"/>
      <c r="Z19" s="11"/>
      <c r="AA19" s="11"/>
      <c r="AB19" s="11"/>
      <c r="AC19" s="11"/>
      <c r="AD19" s="11"/>
      <c r="AE19" s="11"/>
    </row>
    <row r="20" spans="1:31" ht="35.25" customHeight="1" x14ac:dyDescent="0.2">
      <c r="A20" s="120"/>
      <c r="B20" s="18" t="s">
        <v>161</v>
      </c>
      <c r="C20" s="124">
        <f>(IF(ISERROR(VLOOKUP(CONCATENATE(C$7," ",$B20),'Recorded Allegations'!$A$1:$BO$656,MATCH($F$3,'Recorded Allegations'!$A$1:$BO$1,FALSE),0)
),"0",( VLOOKUP(CONCATENATE(C$7," ",$B20),'Recorded Allegations'!$A$1:$BO$656,MATCH($F$3,'Recorded Allegations'!$A$1:$BO$1,FALSE),0)
)))- (IF(ISERROR(VLOOKUP(CONCATENATE(C$7," ",$B20),'Recorded Allegations'!$A$1:$BO$656,MATCH($D$3,'Recorded Allegations'!$A$1:$BO$1,FALSE)-1,0)
),"0",( VLOOKUP(CONCATENATE(C$7," ",$B20),'Recorded Allegations'!$A$1:$BO$656,MATCH($D$3,'Recorded Allegations'!$A$1:$BO$1,FALSE)-1,0)
)))</f>
        <v>0</v>
      </c>
      <c r="D20" s="124">
        <f>(IF(ISERROR(VLOOKUP(CONCATENATE(D$7," ",$B20),'Recorded Allegations'!$A$1:$BO$656,MATCH($F$3,'Recorded Allegations'!$A$1:$BO$1,FALSE),0)
),"0",( VLOOKUP(CONCATENATE(D$7," ",$B20),'Recorded Allegations'!$A$1:$BO$656,MATCH($F$3,'Recorded Allegations'!$A$1:$BO$1,FALSE),0)
)))- (IF(ISERROR(VLOOKUP(CONCATENATE(D$7," ",$B20),'Recorded Allegations'!$A$1:$BO$656,MATCH($D$3,'Recorded Allegations'!$A$1:$BO$1,FALSE)-1,0)
),"0",( VLOOKUP(CONCATENATE(D$7," ",$B20),'Recorded Allegations'!$A$1:$BO$656,MATCH($D$3,'Recorded Allegations'!$A$1:$BO$1,FALSE)-1,0)
)))</f>
        <v>1</v>
      </c>
      <c r="E20" s="124">
        <f>(IF(ISERROR(VLOOKUP(CONCATENATE(E$7," ",$B20),'Recorded Allegations'!$A$1:$BO$656,MATCH($F$3,'Recorded Allegations'!$A$1:$BO$1,FALSE),0)
),"0",( VLOOKUP(CONCATENATE(E$7," ",$B20),'Recorded Allegations'!$A$1:$BO$656,MATCH($F$3,'Recorded Allegations'!$A$1:$BO$1,FALSE),0)
)))- (IF(ISERROR(VLOOKUP(CONCATENATE(E$7," ",$B20),'Recorded Allegations'!$A$1:$BO$656,MATCH($D$3,'Recorded Allegations'!$A$1:$BO$1,FALSE)-1,0)
),"0",( VLOOKUP(CONCATENATE(E$7," ",$B20),'Recorded Allegations'!$A$1:$BO$656,MATCH($D$3,'Recorded Allegations'!$A$1:$BO$1,FALSE)-1,0)
)))</f>
        <v>0</v>
      </c>
      <c r="F20" s="124">
        <f t="shared" si="2"/>
        <v>0</v>
      </c>
      <c r="G20" s="177">
        <f>(IF(ISERROR(VLOOKUP(CONCATENATE(G$7," ",$B20),'Recorded Allegations'!$A$2:$BO$152,MATCH($F$3,'Recorded Allegations'!$A$1:$BO$1,FALSE),0)
),"0",( VLOOKUP(CONCATENATE(G$7," ",$B20),'Recorded Allegations'!$A$2:$BO$152,MATCH($F$3,'Recorded Allegations'!$A$1:$BO$1,FALSE),0)
)))- (IF(ISERROR(VLOOKUP(CONCATENATE(G$7," ",$B20),'Recorded Allegations'!$A$2:$BO$152,MATCH($D$3,'Recorded Allegations'!$A$1:$BO$1,FALSE)-1,0)
),"0",( VLOOKUP(CONCATENATE(G$7," ",$B20),'Recorded Allegations'!$A$2:$BO$152,MATCH($D$3,'Recorded Allegations'!$A$1:$BO$1,FALSE)-1,0)
)))</f>
        <v>0</v>
      </c>
      <c r="H20" s="177">
        <f>(IF(ISERROR(VLOOKUP(CONCATENATE(H$7," ",$B20),'Recorded Allegations'!$A$2:$BO$152,MATCH($F$3,'Recorded Allegations'!$A$1:$BO$1,FALSE),0)
),"0",( VLOOKUP(CONCATENATE(H$7," ",$B20),'Recorded Allegations'!$A$2:$BO$152,MATCH($F$3,'Recorded Allegations'!$A$1:$BO$1,FALSE),0)
)))- (IF(ISERROR(VLOOKUP(CONCATENATE(H$7," ",$B20),'Recorded Allegations'!$A$2:$BO$152,MATCH($D$3,'Recorded Allegations'!$A$1:$BO$1,FALSE)-1,0)
),"0",( VLOOKUP(CONCATENATE(H$7," ",$B20),'Recorded Allegations'!$A$2:$BO$152,MATCH($D$3,'Recorded Allegations'!$A$1:$BO$1,FALSE)-1,0)
)))</f>
        <v>0</v>
      </c>
      <c r="I20" s="177">
        <f>(IF(ISERROR(VLOOKUP(CONCATENATE(I$7," ",$B20),'Recorded Allegations'!$A$2:$BO$152,MATCH($F$3,'Recorded Allegations'!$A$1:$BO$1,FALSE),0)
),"0",( VLOOKUP(CONCATENATE(I$7," ",$B20),'Recorded Allegations'!$A$2:$BO$152,MATCH($F$3,'Recorded Allegations'!$A$1:$BO$1,FALSE),0)
)))- (IF(ISERROR(VLOOKUP(CONCATENATE(I$7," ",$B20),'Recorded Allegations'!$A$2:$BO$152,MATCH($D$3,'Recorded Allegations'!$A$1:$BO$1,FALSE)-1,0)
),"0",( VLOOKUP(CONCATENATE(I$7," ",$B20),'Recorded Allegations'!$A$2:$BO$152,MATCH($D$3,'Recorded Allegations'!$A$1:$BO$1,FALSE)-1,0)
)))</f>
        <v>0</v>
      </c>
      <c r="J20" s="177">
        <f>(IF(ISERROR(VLOOKUP(CONCATENATE(J$7," ",$B20),'Recorded Allegations'!$A$2:$BO$152,MATCH($F$3,'Recorded Allegations'!$A$1:$BO$1,FALSE),0)
),"0",( VLOOKUP(CONCATENATE(J$7," ",$B20),'Recorded Allegations'!$A$2:$BO$152,MATCH($F$3,'Recorded Allegations'!$A$1:$BO$1,FALSE),0)
)))- (IF(ISERROR(VLOOKUP(CONCATENATE(J$7," ",$B20),'Recorded Allegations'!$A$2:$BO$152,MATCH($D$3,'Recorded Allegations'!$A$1:$BO$1,FALSE)-1,0)
),"0",( VLOOKUP(CONCATENATE(J$7," ",$B20),'Recorded Allegations'!$A$2:$BO$152,MATCH($D$3,'Recorded Allegations'!$A$1:$BO$1,FALSE)-1,0)
)))</f>
        <v>0</v>
      </c>
      <c r="K20" s="177">
        <f>(IF(ISERROR(VLOOKUP(CONCATENATE(K$7," ",$B20),'Recorded Allegations'!$A$2:$BO$152,MATCH($F$3,'Recorded Allegations'!$A$1:$BO$1,FALSE),0)
),"0",( VLOOKUP(CONCATENATE(K$7," ",$B20),'Recorded Allegations'!$A$2:$BO$152,MATCH($F$3,'Recorded Allegations'!$A$1:$BO$1,FALSE),0)
)))- (IF(ISERROR(VLOOKUP(CONCATENATE(K$7," ",$B20),'Recorded Allegations'!$A$2:$BO$152,MATCH($D$3,'Recorded Allegations'!$A$1:$BO$1,FALSE)-1,0)
),"0",( VLOOKUP(CONCATENATE(K$7," ",$B20),'Recorded Allegations'!$A$2:$BO$152,MATCH($D$3,'Recorded Allegations'!$A$1:$BO$1,FALSE)-1,0)
)))</f>
        <v>0</v>
      </c>
      <c r="L20" s="177">
        <f>(IF(ISERROR(VLOOKUP(CONCATENATE(L$7," ",$B20),'Recorded Allegations'!$A$2:$BO$152,MATCH($F$3,'Recorded Allegations'!$A$1:$BO$1,FALSE),0)
),"0",( VLOOKUP(CONCATENATE(L$7," ",$B20),'Recorded Allegations'!$A$2:$BO$152,MATCH($F$3,'Recorded Allegations'!$A$1:$BO$1,FALSE),0)
)))- (IF(ISERROR(VLOOKUP(CONCATENATE(L$7," ",$B20),'Recorded Allegations'!$A$2:$BO$152,MATCH($D$3,'Recorded Allegations'!$A$1:$BO$1,FALSE)-1,0)
),"0",( VLOOKUP(CONCATENATE(L$7," ",$B20),'Recorded Allegations'!$A$2:$BO$152,MATCH($D$3,'Recorded Allegations'!$A$1:$BO$1,FALSE)-1,0)
)))</f>
        <v>0</v>
      </c>
      <c r="M20" s="37">
        <f t="shared" si="0"/>
        <v>1</v>
      </c>
      <c r="N20" s="187">
        <f>(IF(ISERROR(VLOOKUP($B20,'Recorded Allegations'!$A$2:$BO$399,MATCH($F$4,'Recorded Allegations'!$A$1:$BO$1,FALSE),0)
),"0",( VLOOKUP($B20,'Recorded Allegations'!$A$2:$BO$399,MATCH($F$4,'Recorded Allegations'!$A$1:$BO$1,FALSE),0)
)))- (IF(ISERROR(VLOOKUP($B20,'Recorded Allegations'!$A$2:$BO$399,MATCH($D$4,'Recorded Allegations'!$A$1:$BO$1,FALSE)-1,0)
),"0",( VLOOKUP($B20,'Recorded Allegations'!$A$2:$BO$399,MATCH($D$4,'Recorded Allegations'!$A$1:$BO$1,FALSE)-1,0)
)))</f>
        <v>1</v>
      </c>
      <c r="O20" s="14">
        <f t="shared" ref="O20" si="3">IF(N20=0,"N/A",(M20-N20)/N20)</f>
        <v>0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8.5" customHeight="1" x14ac:dyDescent="0.2">
      <c r="A21" s="11"/>
      <c r="B21" s="18" t="s">
        <v>35</v>
      </c>
      <c r="C21" s="36">
        <f>(IF(ISERROR(VLOOKUP(CONCATENATE(C$7," ",$B21),'Recorded Allegations'!$A$1:$BO$656,MATCH($F$3,'Recorded Allegations'!$A$1:$BO$1,FALSE),0)
),"0",( VLOOKUP(CONCATENATE(C$7," ",$B21),'Recorded Allegations'!$A$1:$BO$656,MATCH($F$3,'Recorded Allegations'!$A$1:$BO$1,FALSE),0)
)))- (IF(ISERROR(VLOOKUP(CONCATENATE(C$7," ",$B21),'Recorded Allegations'!$A$1:$BO$656,MATCH($D$3,'Recorded Allegations'!$A$1:$BO$1,FALSE)-1,0)
),"0",( VLOOKUP(CONCATENATE(C$7," ",$B21),'Recorded Allegations'!$A$1:$BO$656,MATCH($D$3,'Recorded Allegations'!$A$1:$BO$1,FALSE)-1,0)
)))</f>
        <v>0</v>
      </c>
      <c r="D21" s="36">
        <f>(IF(ISERROR(VLOOKUP(CONCATENATE(D$7," ",$B21),'Recorded Allegations'!$A$1:$BO$656,MATCH($F$3,'Recorded Allegations'!$A$1:$BO$1,FALSE),0)
),"0",( VLOOKUP(CONCATENATE(D$7," ",$B21),'Recorded Allegations'!$A$1:$BO$656,MATCH($F$3,'Recorded Allegations'!$A$1:$BO$1,FALSE),0)
)))- (IF(ISERROR(VLOOKUP(CONCATENATE(D$7," ",$B21),'Recorded Allegations'!$A$1:$BO$656,MATCH($D$3,'Recorded Allegations'!$A$1:$BO$1,FALSE)-1,0)
),"0",( VLOOKUP(CONCATENATE(D$7," ",$B21),'Recorded Allegations'!$A$1:$BO$656,MATCH($D$3,'Recorded Allegations'!$A$1:$BO$1,FALSE)-1,0)
)))</f>
        <v>0</v>
      </c>
      <c r="E21" s="36">
        <f>(IF(ISERROR(VLOOKUP(CONCATENATE(E$7," ",$B21),'Recorded Allegations'!$A$1:$BO$656,MATCH($F$3,'Recorded Allegations'!$A$1:$BO$1,FALSE),0)
),"0",( VLOOKUP(CONCATENATE(E$7," ",$B21),'Recorded Allegations'!$A$1:$BO$656,MATCH($F$3,'Recorded Allegations'!$A$1:$BO$1,FALSE),0)
)))- (IF(ISERROR(VLOOKUP(CONCATENATE(E$7," ",$B21),'Recorded Allegations'!$A$1:$BO$656,MATCH($D$3,'Recorded Allegations'!$A$1:$BO$1,FALSE)-1,0)
),"0",( VLOOKUP(CONCATENATE(E$7," ",$B21),'Recorded Allegations'!$A$1:$BO$656,MATCH($D$3,'Recorded Allegations'!$A$1:$BO$1,FALSE)-1,0)
)))</f>
        <v>0</v>
      </c>
      <c r="F21" s="124">
        <f t="shared" si="2"/>
        <v>0</v>
      </c>
      <c r="G21" s="177">
        <f>(IF(ISERROR(VLOOKUP(CONCATENATE(G$7," ",$B21),'Recorded Allegations'!$A$2:$BO$152,MATCH($F$3,'Recorded Allegations'!$A$1:$BO$1,FALSE),0)
),"0",( VLOOKUP(CONCATENATE(G$7," ",$B21),'Recorded Allegations'!$A$2:$BO$152,MATCH($F$3,'Recorded Allegations'!$A$1:$BO$1,FALSE),0)
)))- (IF(ISERROR(VLOOKUP(CONCATENATE(G$7," ",$B21),'Recorded Allegations'!$A$2:$BO$152,MATCH($D$3,'Recorded Allegations'!$A$1:$BO$1,FALSE)-1,0)
),"0",( VLOOKUP(CONCATENATE(G$7," ",$B21),'Recorded Allegations'!$A$2:$BO$152,MATCH($D$3,'Recorded Allegations'!$A$1:$BO$1,FALSE)-1,0)
)))</f>
        <v>0</v>
      </c>
      <c r="H21" s="177">
        <f>(IF(ISERROR(VLOOKUP(CONCATENATE(H$7," ",$B21),'Recorded Allegations'!$A$2:$BO$152,MATCH($F$3,'Recorded Allegations'!$A$1:$BO$1,FALSE),0)
),"0",( VLOOKUP(CONCATENATE(H$7," ",$B21),'Recorded Allegations'!$A$2:$BO$152,MATCH($F$3,'Recorded Allegations'!$A$1:$BO$1,FALSE),0)
)))- (IF(ISERROR(VLOOKUP(CONCATENATE(H$7," ",$B21),'Recorded Allegations'!$A$2:$BO$152,MATCH($D$3,'Recorded Allegations'!$A$1:$BO$1,FALSE)-1,0)
),"0",( VLOOKUP(CONCATENATE(H$7," ",$B21),'Recorded Allegations'!$A$2:$BO$152,MATCH($D$3,'Recorded Allegations'!$A$1:$BO$1,FALSE)-1,0)
)))</f>
        <v>0</v>
      </c>
      <c r="I21" s="177">
        <f>(IF(ISERROR(VLOOKUP(CONCATENATE(I$7," ",$B21),'Recorded Allegations'!$A$2:$BO$152,MATCH($F$3,'Recorded Allegations'!$A$1:$BO$1,FALSE),0)
),"0",( VLOOKUP(CONCATENATE(I$7," ",$B21),'Recorded Allegations'!$A$2:$BO$152,MATCH($F$3,'Recorded Allegations'!$A$1:$BO$1,FALSE),0)
)))- (IF(ISERROR(VLOOKUP(CONCATENATE(I$7," ",$B21),'Recorded Allegations'!$A$2:$BO$152,MATCH($D$3,'Recorded Allegations'!$A$1:$BO$1,FALSE)-1,0)
),"0",( VLOOKUP(CONCATENATE(I$7," ",$B21),'Recorded Allegations'!$A$2:$BO$152,MATCH($D$3,'Recorded Allegations'!$A$1:$BO$1,FALSE)-1,0)
)))</f>
        <v>0</v>
      </c>
      <c r="J21" s="177">
        <f>(IF(ISERROR(VLOOKUP(CONCATENATE(J$7," ",$B21),'Recorded Allegations'!$A$2:$BO$152,MATCH($F$3,'Recorded Allegations'!$A$1:$BO$1,FALSE),0)
),"0",( VLOOKUP(CONCATENATE(J$7," ",$B21),'Recorded Allegations'!$A$2:$BO$152,MATCH($F$3,'Recorded Allegations'!$A$1:$BO$1,FALSE),0)
)))- (IF(ISERROR(VLOOKUP(CONCATENATE(J$7," ",$B21),'Recorded Allegations'!$A$2:$BO$152,MATCH($D$3,'Recorded Allegations'!$A$1:$BO$1,FALSE)-1,0)
),"0",( VLOOKUP(CONCATENATE(J$7," ",$B21),'Recorded Allegations'!$A$2:$BO$152,MATCH($D$3,'Recorded Allegations'!$A$1:$BO$1,FALSE)-1,0)
)))</f>
        <v>0</v>
      </c>
      <c r="K21" s="177">
        <f>(IF(ISERROR(VLOOKUP(CONCATENATE(K$7," ",$B21),'Recorded Allegations'!$A$2:$BO$152,MATCH($F$3,'Recorded Allegations'!$A$1:$BO$1,FALSE),0)
),"0",( VLOOKUP(CONCATENATE(K$7," ",$B21),'Recorded Allegations'!$A$2:$BO$152,MATCH($F$3,'Recorded Allegations'!$A$1:$BO$1,FALSE),0)
)))- (IF(ISERROR(VLOOKUP(CONCATENATE(K$7," ",$B21),'Recorded Allegations'!$A$2:$BO$152,MATCH($D$3,'Recorded Allegations'!$A$1:$BO$1,FALSE)-1,0)
),"0",( VLOOKUP(CONCATENATE(K$7," ",$B21),'Recorded Allegations'!$A$2:$BO$152,MATCH($D$3,'Recorded Allegations'!$A$1:$BO$1,FALSE)-1,0)
)))</f>
        <v>0</v>
      </c>
      <c r="L21" s="177">
        <f>(IF(ISERROR(VLOOKUP(CONCATENATE(L$7," ",$B21),'Recorded Allegations'!$A$2:$BO$152,MATCH($F$3,'Recorded Allegations'!$A$1:$BO$1,FALSE),0)
),"0",( VLOOKUP(CONCATENATE(L$7," ",$B21),'Recorded Allegations'!$A$2:$BO$152,MATCH($F$3,'Recorded Allegations'!$A$1:$BO$1,FALSE),0)
)))- (IF(ISERROR(VLOOKUP(CONCATENATE(L$7," ",$B21),'Recorded Allegations'!$A$2:$BO$152,MATCH($D$3,'Recorded Allegations'!$A$1:$BO$1,FALSE)-1,0)
),"0",( VLOOKUP(CONCATENATE(L$7," ",$B21),'Recorded Allegations'!$A$2:$BO$152,MATCH($D$3,'Recorded Allegations'!$A$1:$BO$1,FALSE)-1,0)
)))</f>
        <v>0</v>
      </c>
      <c r="M21" s="37">
        <f t="shared" si="0"/>
        <v>0</v>
      </c>
      <c r="N21" s="187">
        <f>(IF(ISERROR(VLOOKUP($B21,'Recorded Allegations'!$A$2:$BO$399,MATCH($F$4,'Recorded Allegations'!$A$1:$BO$1,FALSE),0)
),"0",( VLOOKUP($B21,'Recorded Allegations'!$A$2:$BO$399,MATCH($F$4,'Recorded Allegations'!$A$1:$BO$1,FALSE),0)
)))- (IF(ISERROR(VLOOKUP($B21,'Recorded Allegations'!$A$2:$BO$399,MATCH($D$4,'Recorded Allegations'!$A$1:$BO$1,FALSE)-1,0)
),"0",( VLOOKUP($B21,'Recorded Allegations'!$A$2:$BO$399,MATCH($D$4,'Recorded Allegations'!$A$1:$BO$1,FALSE)-1,0)
)))</f>
        <v>0</v>
      </c>
      <c r="O21" s="14" t="str">
        <f t="shared" si="1"/>
        <v>N/A</v>
      </c>
      <c r="P21" s="11"/>
      <c r="Q21" s="11"/>
      <c r="R21" s="11"/>
      <c r="X21" s="11"/>
      <c r="Y21" s="11"/>
      <c r="Z21" s="11"/>
      <c r="AA21" s="11"/>
      <c r="AB21" s="11"/>
      <c r="AC21" s="11"/>
      <c r="AD21" s="11"/>
      <c r="AE21" s="11"/>
    </row>
    <row r="22" spans="1:31" ht="28.5" customHeight="1" x14ac:dyDescent="0.2">
      <c r="A22" s="11"/>
      <c r="B22" s="18" t="s">
        <v>27</v>
      </c>
      <c r="C22" s="36">
        <f>(IF(ISERROR(VLOOKUP(CONCATENATE(C$7," ",$B22),'Recorded Allegations'!$A$1:$BO$656,MATCH($F$3,'Recorded Allegations'!$A$1:$BO$1,FALSE),0)
),"0",( VLOOKUP(CONCATENATE(C$7," ",$B22),'Recorded Allegations'!$A$1:$BO$656,MATCH($F$3,'Recorded Allegations'!$A$1:$BO$1,FALSE),0)
)))- (IF(ISERROR(VLOOKUP(CONCATENATE(C$7," ",$B22),'Recorded Allegations'!$A$1:$BO$656,MATCH($D$3,'Recorded Allegations'!$A$1:$BO$1,FALSE)-1,0)
),"0",( VLOOKUP(CONCATENATE(C$7," ",$B22),'Recorded Allegations'!$A$1:$BO$656,MATCH($D$3,'Recorded Allegations'!$A$1:$BO$1,FALSE)-1,0)
)))</f>
        <v>32</v>
      </c>
      <c r="D22" s="36">
        <f>(IF(ISERROR(VLOOKUP(CONCATENATE(D$7," ",$B22),'Recorded Allegations'!$A$1:$BO$656,MATCH($F$3,'Recorded Allegations'!$A$1:$BO$1,FALSE),0)
),"0",( VLOOKUP(CONCATENATE(D$7," ",$B22),'Recorded Allegations'!$A$1:$BO$656,MATCH($F$3,'Recorded Allegations'!$A$1:$BO$1,FALSE),0)
)))- (IF(ISERROR(VLOOKUP(CONCATENATE(D$7," ",$B22),'Recorded Allegations'!$A$1:$BO$656,MATCH($D$3,'Recorded Allegations'!$A$1:$BO$1,FALSE)-1,0)
),"0",( VLOOKUP(CONCATENATE(D$7," ",$B22),'Recorded Allegations'!$A$1:$BO$656,MATCH($D$3,'Recorded Allegations'!$A$1:$BO$1,FALSE)-1,0)
)))</f>
        <v>35</v>
      </c>
      <c r="E22" s="36">
        <f>(IF(ISERROR(VLOOKUP(CONCATENATE(E$7," ",$B22),'Recorded Allegations'!$A$1:$BO$656,MATCH($F$3,'Recorded Allegations'!$A$1:$BO$1,FALSE),0)
),"0",( VLOOKUP(CONCATENATE(E$7," ",$B22),'Recorded Allegations'!$A$1:$BO$656,MATCH($F$3,'Recorded Allegations'!$A$1:$BO$1,FALSE),0)
)))- (IF(ISERROR(VLOOKUP(CONCATENATE(E$7," ",$B22),'Recorded Allegations'!$A$1:$BO$656,MATCH($D$3,'Recorded Allegations'!$A$1:$BO$1,FALSE)-1,0)
),"0",( VLOOKUP(CONCATENATE(E$7," ",$B22),'Recorded Allegations'!$A$1:$BO$656,MATCH($D$3,'Recorded Allegations'!$A$1:$BO$1,FALSE)-1,0)
)))</f>
        <v>38</v>
      </c>
      <c r="F22" s="124">
        <f t="shared" si="2"/>
        <v>11</v>
      </c>
      <c r="G22" s="177">
        <f>(IF(ISERROR(VLOOKUP(CONCATENATE(G$7," ",$B22),'Recorded Allegations'!$A$2:$BO$152,MATCH($F$3,'Recorded Allegations'!$A$1:$BO$1,FALSE),0)
),"0",( VLOOKUP(CONCATENATE(G$7," ",$B22),'Recorded Allegations'!$A$2:$BO$152,MATCH($F$3,'Recorded Allegations'!$A$1:$BO$1,FALSE),0)
)))- (IF(ISERROR(VLOOKUP(CONCATENATE(G$7," ",$B22),'Recorded Allegations'!$A$2:$BO$152,MATCH($D$3,'Recorded Allegations'!$A$1:$BO$1,FALSE)-1,0)
),"0",( VLOOKUP(CONCATENATE(G$7," ",$B22),'Recorded Allegations'!$A$2:$BO$152,MATCH($D$3,'Recorded Allegations'!$A$1:$BO$1,FALSE)-1,0)
)))</f>
        <v>3</v>
      </c>
      <c r="H22" s="177">
        <f>(IF(ISERROR(VLOOKUP(CONCATENATE(H$7," ",$B22),'Recorded Allegations'!$A$2:$BO$152,MATCH($F$3,'Recorded Allegations'!$A$1:$BO$1,FALSE),0)
),"0",( VLOOKUP(CONCATENATE(H$7," ",$B22),'Recorded Allegations'!$A$2:$BO$152,MATCH($F$3,'Recorded Allegations'!$A$1:$BO$1,FALSE),0)
)))- (IF(ISERROR(VLOOKUP(CONCATENATE(H$7," ",$B22),'Recorded Allegations'!$A$2:$BO$152,MATCH($D$3,'Recorded Allegations'!$A$1:$BO$1,FALSE)-1,0)
),"0",( VLOOKUP(CONCATENATE(H$7," ",$B22),'Recorded Allegations'!$A$2:$BO$152,MATCH($D$3,'Recorded Allegations'!$A$1:$BO$1,FALSE)-1,0)
)))</f>
        <v>1</v>
      </c>
      <c r="I22" s="177">
        <f>(IF(ISERROR(VLOOKUP(CONCATENATE(I$7," ",$B22),'Recorded Allegations'!$A$2:$BO$152,MATCH($F$3,'Recorded Allegations'!$A$1:$BO$1,FALSE),0)
),"0",( VLOOKUP(CONCATENATE(I$7," ",$B22),'Recorded Allegations'!$A$2:$BO$152,MATCH($F$3,'Recorded Allegations'!$A$1:$BO$1,FALSE),0)
)))- (IF(ISERROR(VLOOKUP(CONCATENATE(I$7," ",$B22),'Recorded Allegations'!$A$2:$BO$152,MATCH($D$3,'Recorded Allegations'!$A$1:$BO$1,FALSE)-1,0)
),"0",( VLOOKUP(CONCATENATE(I$7," ",$B22),'Recorded Allegations'!$A$2:$BO$152,MATCH($D$3,'Recorded Allegations'!$A$1:$BO$1,FALSE)-1,0)
)))</f>
        <v>3</v>
      </c>
      <c r="J22" s="177">
        <f>(IF(ISERROR(VLOOKUP(CONCATENATE(J$7," ",$B22),'Recorded Allegations'!$A$2:$BO$152,MATCH($F$3,'Recorded Allegations'!$A$1:$BO$1,FALSE),0)
),"0",( VLOOKUP(CONCATENATE(J$7," ",$B22),'Recorded Allegations'!$A$2:$BO$152,MATCH($F$3,'Recorded Allegations'!$A$1:$BO$1,FALSE),0)
)))- (IF(ISERROR(VLOOKUP(CONCATENATE(J$7," ",$B22),'Recorded Allegations'!$A$2:$BO$152,MATCH($D$3,'Recorded Allegations'!$A$1:$BO$1,FALSE)-1,0)
),"0",( VLOOKUP(CONCATENATE(J$7," ",$B22),'Recorded Allegations'!$A$2:$BO$152,MATCH($D$3,'Recorded Allegations'!$A$1:$BO$1,FALSE)-1,0)
)))</f>
        <v>4</v>
      </c>
      <c r="K22" s="177">
        <f>(IF(ISERROR(VLOOKUP(CONCATENATE(K$7," ",$B22),'Recorded Allegations'!$A$2:$BO$152,MATCH($F$3,'Recorded Allegations'!$A$1:$BO$1,FALSE),0)
),"0",( VLOOKUP(CONCATENATE(K$7," ",$B22),'Recorded Allegations'!$A$2:$BO$152,MATCH($F$3,'Recorded Allegations'!$A$1:$BO$1,FALSE),0)
)))- (IF(ISERROR(VLOOKUP(CONCATENATE(K$7," ",$B22),'Recorded Allegations'!$A$2:$BO$152,MATCH($D$3,'Recorded Allegations'!$A$1:$BO$1,FALSE)-1,0)
),"0",( VLOOKUP(CONCATENATE(K$7," ",$B22),'Recorded Allegations'!$A$2:$BO$152,MATCH($D$3,'Recorded Allegations'!$A$1:$BO$1,FALSE)-1,0)
)))</f>
        <v>0</v>
      </c>
      <c r="L22" s="177">
        <f>(IF(ISERROR(VLOOKUP(CONCATENATE(L$7," ",$B22),'Recorded Allegations'!$A$2:$BO$152,MATCH($F$3,'Recorded Allegations'!$A$1:$BO$1,FALSE),0)
),"0",( VLOOKUP(CONCATENATE(L$7," ",$B22),'Recorded Allegations'!$A$2:$BO$152,MATCH($F$3,'Recorded Allegations'!$A$1:$BO$1,FALSE),0)
)))- (IF(ISERROR(VLOOKUP(CONCATENATE(L$7," ",$B22),'Recorded Allegations'!$A$2:$BO$152,MATCH($D$3,'Recorded Allegations'!$A$1:$BO$1,FALSE)-1,0)
),"0",( VLOOKUP(CONCATENATE(L$7," ",$B22),'Recorded Allegations'!$A$2:$BO$152,MATCH($D$3,'Recorded Allegations'!$A$1:$BO$1,FALSE)-1,0)
)))</f>
        <v>0</v>
      </c>
      <c r="M22" s="37">
        <f t="shared" si="0"/>
        <v>116</v>
      </c>
      <c r="N22" s="187">
        <f>(IF(ISERROR(VLOOKUP($B22,'Recorded Allegations'!$A$2:$BO$399,MATCH($F$4,'Recorded Allegations'!$A$1:$BO$1,FALSE),0)
),"0",( VLOOKUP($B22,'Recorded Allegations'!$A$2:$BO$399,MATCH($F$4,'Recorded Allegations'!$A$1:$BO$1,FALSE),0)
)))- (IF(ISERROR(VLOOKUP($B22,'Recorded Allegations'!$A$2:$BO$399,MATCH($D$4,'Recorded Allegations'!$A$1:$BO$1,FALSE)-1,0)
),"0",( VLOOKUP($B22,'Recorded Allegations'!$A$2:$BO$399,MATCH($D$4,'Recorded Allegations'!$A$1:$BO$1,FALSE)-1,0)
)))</f>
        <v>79</v>
      </c>
      <c r="O22" s="14">
        <f t="shared" si="1"/>
        <v>0.46835443037974683</v>
      </c>
      <c r="P22" s="11"/>
      <c r="Q22" s="11"/>
      <c r="R22" s="11"/>
      <c r="X22" s="11"/>
      <c r="Y22" s="11"/>
      <c r="Z22" s="11"/>
      <c r="AA22" s="11"/>
      <c r="AB22" s="11"/>
      <c r="AC22" s="11"/>
      <c r="AD22" s="11"/>
      <c r="AE22" s="11"/>
    </row>
    <row r="23" spans="1:31" ht="28.5" customHeight="1" x14ac:dyDescent="0.2">
      <c r="A23" s="11"/>
      <c r="B23" s="18" t="s">
        <v>28</v>
      </c>
      <c r="C23" s="36">
        <f>(IF(ISERROR(VLOOKUP(CONCATENATE(C$7," ",$B23),'Recorded Allegations'!$A$1:$BO$656,MATCH($F$3,'Recorded Allegations'!$A$1:$BO$1,FALSE),0)
),"0",( VLOOKUP(CONCATENATE(C$7," ",$B23),'Recorded Allegations'!$A$1:$BO$656,MATCH($F$3,'Recorded Allegations'!$A$1:$BO$1,FALSE),0)
)))- (IF(ISERROR(VLOOKUP(CONCATENATE(C$7," ",$B23),'Recorded Allegations'!$A$1:$BO$656,MATCH($D$3,'Recorded Allegations'!$A$1:$BO$1,FALSE)-1,0)
),"0",( VLOOKUP(CONCATENATE(C$7," ",$B23),'Recorded Allegations'!$A$1:$BO$656,MATCH($D$3,'Recorded Allegations'!$A$1:$BO$1,FALSE)-1,0)
)))</f>
        <v>222</v>
      </c>
      <c r="D23" s="36">
        <f>(IF(ISERROR(VLOOKUP(CONCATENATE(D$7," ",$B23),'Recorded Allegations'!$A$1:$BO$656,MATCH($F$3,'Recorded Allegations'!$A$1:$BO$1,FALSE),0)
),"0",( VLOOKUP(CONCATENATE(D$7," ",$B23),'Recorded Allegations'!$A$1:$BO$656,MATCH($F$3,'Recorded Allegations'!$A$1:$BO$1,FALSE),0)
)))- (IF(ISERROR(VLOOKUP(CONCATENATE(D$7," ",$B23),'Recorded Allegations'!$A$1:$BO$656,MATCH($D$3,'Recorded Allegations'!$A$1:$BO$1,FALSE)-1,0)
),"0",( VLOOKUP(CONCATENATE(D$7," ",$B23),'Recorded Allegations'!$A$1:$BO$656,MATCH($D$3,'Recorded Allegations'!$A$1:$BO$1,FALSE)-1,0)
)))</f>
        <v>191</v>
      </c>
      <c r="E23" s="36">
        <f>(IF(ISERROR(VLOOKUP(CONCATENATE(E$7," ",$B23),'Recorded Allegations'!$A$1:$BO$656,MATCH($F$3,'Recorded Allegations'!$A$1:$BO$1,FALSE),0)
),"0",( VLOOKUP(CONCATENATE(E$7," ",$B23),'Recorded Allegations'!$A$1:$BO$656,MATCH($F$3,'Recorded Allegations'!$A$1:$BO$1,FALSE),0)
)))- (IF(ISERROR(VLOOKUP(CONCATENATE(E$7," ",$B23),'Recorded Allegations'!$A$1:$BO$656,MATCH($D$3,'Recorded Allegations'!$A$1:$BO$1,FALSE)-1,0)
),"0",( VLOOKUP(CONCATENATE(E$7," ",$B23),'Recorded Allegations'!$A$1:$BO$656,MATCH($D$3,'Recorded Allegations'!$A$1:$BO$1,FALSE)-1,0)
)))</f>
        <v>189</v>
      </c>
      <c r="F23" s="124">
        <f t="shared" si="2"/>
        <v>77</v>
      </c>
      <c r="G23" s="177">
        <f>(IF(ISERROR(VLOOKUP(CONCATENATE(G$7," ",$B23),'Recorded Allegations'!$A$2:$BO$152,MATCH($F$3,'Recorded Allegations'!$A$1:$BO$1,FALSE),0)
),"0",( VLOOKUP(CONCATENATE(G$7," ",$B23),'Recorded Allegations'!$A$2:$BO$152,MATCH($F$3,'Recorded Allegations'!$A$1:$BO$1,FALSE),0)
)))- (IF(ISERROR(VLOOKUP(CONCATENATE(G$7," ",$B23),'Recorded Allegations'!$A$2:$BO$152,MATCH($D$3,'Recorded Allegations'!$A$1:$BO$1,FALSE)-1,0)
),"0",( VLOOKUP(CONCATENATE(G$7," ",$B23),'Recorded Allegations'!$A$2:$BO$152,MATCH($D$3,'Recorded Allegations'!$A$1:$BO$1,FALSE)-1,0)
)))</f>
        <v>13</v>
      </c>
      <c r="H23" s="177">
        <f>(IF(ISERROR(VLOOKUP(CONCATENATE(H$7," ",$B23),'Recorded Allegations'!$A$2:$BO$152,MATCH($F$3,'Recorded Allegations'!$A$1:$BO$1,FALSE),0)
),"0",( VLOOKUP(CONCATENATE(H$7," ",$B23),'Recorded Allegations'!$A$2:$BO$152,MATCH($F$3,'Recorded Allegations'!$A$1:$BO$1,FALSE),0)
)))- (IF(ISERROR(VLOOKUP(CONCATENATE(H$7," ",$B23),'Recorded Allegations'!$A$2:$BO$152,MATCH($D$3,'Recorded Allegations'!$A$1:$BO$1,FALSE)-1,0)
),"0",( VLOOKUP(CONCATENATE(H$7," ",$B23),'Recorded Allegations'!$A$2:$BO$152,MATCH($D$3,'Recorded Allegations'!$A$1:$BO$1,FALSE)-1,0)
)))</f>
        <v>27</v>
      </c>
      <c r="I23" s="177">
        <f>(IF(ISERROR(VLOOKUP(CONCATENATE(I$7," ",$B23),'Recorded Allegations'!$A$2:$BO$152,MATCH($F$3,'Recorded Allegations'!$A$1:$BO$1,FALSE),0)
),"0",( VLOOKUP(CONCATENATE(I$7," ",$B23),'Recorded Allegations'!$A$2:$BO$152,MATCH($F$3,'Recorded Allegations'!$A$1:$BO$1,FALSE),0)
)))- (IF(ISERROR(VLOOKUP(CONCATENATE(I$7," ",$B23),'Recorded Allegations'!$A$2:$BO$152,MATCH($D$3,'Recorded Allegations'!$A$1:$BO$1,FALSE)-1,0)
),"0",( VLOOKUP(CONCATENATE(I$7," ",$B23),'Recorded Allegations'!$A$2:$BO$152,MATCH($D$3,'Recorded Allegations'!$A$1:$BO$1,FALSE)-1,0)
)))</f>
        <v>13</v>
      </c>
      <c r="J23" s="177">
        <f>(IF(ISERROR(VLOOKUP(CONCATENATE(J$7," ",$B23),'Recorded Allegations'!$A$2:$BO$152,MATCH($F$3,'Recorded Allegations'!$A$1:$BO$1,FALSE),0)
),"0",( VLOOKUP(CONCATENATE(J$7," ",$B23),'Recorded Allegations'!$A$2:$BO$152,MATCH($F$3,'Recorded Allegations'!$A$1:$BO$1,FALSE),0)
)))- (IF(ISERROR(VLOOKUP(CONCATENATE(J$7," ",$B23),'Recorded Allegations'!$A$2:$BO$152,MATCH($D$3,'Recorded Allegations'!$A$1:$BO$1,FALSE)-1,0)
),"0",( VLOOKUP(CONCATENATE(J$7," ",$B23),'Recorded Allegations'!$A$2:$BO$152,MATCH($D$3,'Recorded Allegations'!$A$1:$BO$1,FALSE)-1,0)
)))</f>
        <v>24</v>
      </c>
      <c r="K23" s="177">
        <f>(IF(ISERROR(VLOOKUP(CONCATENATE(K$7," ",$B23),'Recorded Allegations'!$A$2:$BO$152,MATCH($F$3,'Recorded Allegations'!$A$1:$BO$1,FALSE),0)
),"0",( VLOOKUP(CONCATENATE(K$7," ",$B23),'Recorded Allegations'!$A$2:$BO$152,MATCH($F$3,'Recorded Allegations'!$A$1:$BO$1,FALSE),0)
)))- (IF(ISERROR(VLOOKUP(CONCATENATE(K$7," ",$B23),'Recorded Allegations'!$A$2:$BO$152,MATCH($D$3,'Recorded Allegations'!$A$1:$BO$1,FALSE)-1,0)
),"0",( VLOOKUP(CONCATENATE(K$7," ",$B23),'Recorded Allegations'!$A$2:$BO$152,MATCH($D$3,'Recorded Allegations'!$A$1:$BO$1,FALSE)-1,0)
)))</f>
        <v>0</v>
      </c>
      <c r="L23" s="177">
        <f>(IF(ISERROR(VLOOKUP(CONCATENATE(L$7," ",$B23),'Recorded Allegations'!$A$2:$BO$152,MATCH($F$3,'Recorded Allegations'!$A$1:$BO$1,FALSE),0)
),"0",( VLOOKUP(CONCATENATE(L$7," ",$B23),'Recorded Allegations'!$A$2:$BO$152,MATCH($F$3,'Recorded Allegations'!$A$1:$BO$1,FALSE),0)
)))- (IF(ISERROR(VLOOKUP(CONCATENATE(L$7," ",$B23),'Recorded Allegations'!$A$2:$BO$152,MATCH($D$3,'Recorded Allegations'!$A$1:$BO$1,FALSE)-1,0)
),"0",( VLOOKUP(CONCATENATE(L$7," ",$B23),'Recorded Allegations'!$A$2:$BO$152,MATCH($D$3,'Recorded Allegations'!$A$1:$BO$1,FALSE)-1,0)
)))</f>
        <v>0</v>
      </c>
      <c r="M23" s="37">
        <f t="shared" si="0"/>
        <v>679</v>
      </c>
      <c r="N23" s="187">
        <f>(IF(ISERROR(VLOOKUP($B23,'Recorded Allegations'!$A$2:$BO$399,MATCH($F$4,'Recorded Allegations'!$A$1:$BO$1,FALSE),0)
),"0",( VLOOKUP($B23,'Recorded Allegations'!$A$2:$BO$399,MATCH($F$4,'Recorded Allegations'!$A$1:$BO$1,FALSE),0)
)))- (IF(ISERROR(VLOOKUP($B23,'Recorded Allegations'!$A$2:$BO$399,MATCH($D$4,'Recorded Allegations'!$A$1:$BO$1,FALSE)-1,0)
),"0",( VLOOKUP($B23,'Recorded Allegations'!$A$2:$BO$399,MATCH($D$4,'Recorded Allegations'!$A$1:$BO$1,FALSE)-1,0)
)))</f>
        <v>628</v>
      </c>
      <c r="O23" s="14">
        <f t="shared" si="1"/>
        <v>8.1210191082802544E-2</v>
      </c>
      <c r="P23" s="11"/>
      <c r="Q23" s="11"/>
      <c r="R23" s="11"/>
      <c r="X23" s="11"/>
      <c r="Y23" s="11"/>
      <c r="Z23" s="11"/>
      <c r="AA23" s="11"/>
      <c r="AB23" s="11"/>
      <c r="AC23" s="11"/>
      <c r="AD23" s="11"/>
      <c r="AE23" s="11"/>
    </row>
    <row r="24" spans="1:31" ht="28.5" customHeight="1" x14ac:dyDescent="0.2">
      <c r="A24" s="11"/>
      <c r="B24" s="18" t="s">
        <v>29</v>
      </c>
      <c r="C24" s="36">
        <f>(IF(ISERROR(VLOOKUP(CONCATENATE(C$7," ",$B24),'Recorded Allegations'!$A$1:$BO$656,MATCH($F$3,'Recorded Allegations'!$A$1:$BO$1,FALSE),0)
),"0",( VLOOKUP(CONCATENATE(C$7," ",$B24),'Recorded Allegations'!$A$1:$BO$656,MATCH($F$3,'Recorded Allegations'!$A$1:$BO$1,FALSE),0)
)))- (IF(ISERROR(VLOOKUP(CONCATENATE(C$7," ",$B24),'Recorded Allegations'!$A$1:$BO$656,MATCH($D$3,'Recorded Allegations'!$A$1:$BO$1,FALSE)-1,0)
),"0",( VLOOKUP(CONCATENATE(C$7," ",$B24),'Recorded Allegations'!$A$1:$BO$656,MATCH($D$3,'Recorded Allegations'!$A$1:$BO$1,FALSE)-1,0)
)))</f>
        <v>31</v>
      </c>
      <c r="D24" s="36">
        <f>(IF(ISERROR(VLOOKUP(CONCATENATE(D$7," ",$B24),'Recorded Allegations'!$A$1:$BO$656,MATCH($F$3,'Recorded Allegations'!$A$1:$BO$1,FALSE),0)
),"0",( VLOOKUP(CONCATENATE(D$7," ",$B24),'Recorded Allegations'!$A$1:$BO$656,MATCH($F$3,'Recorded Allegations'!$A$1:$BO$1,FALSE),0)
)))- (IF(ISERROR(VLOOKUP(CONCATENATE(D$7," ",$B24),'Recorded Allegations'!$A$1:$BO$656,MATCH($D$3,'Recorded Allegations'!$A$1:$BO$1,FALSE)-1,0)
),"0",( VLOOKUP(CONCATENATE(D$7," ",$B24),'Recorded Allegations'!$A$1:$BO$656,MATCH($D$3,'Recorded Allegations'!$A$1:$BO$1,FALSE)-1,0)
)))</f>
        <v>59</v>
      </c>
      <c r="E24" s="36">
        <f>(IF(ISERROR(VLOOKUP(CONCATENATE(E$7," ",$B24),'Recorded Allegations'!$A$1:$BO$656,MATCH($F$3,'Recorded Allegations'!$A$1:$BO$1,FALSE),0)
),"0",( VLOOKUP(CONCATENATE(E$7," ",$B24),'Recorded Allegations'!$A$1:$BO$656,MATCH($F$3,'Recorded Allegations'!$A$1:$BO$1,FALSE),0)
)))- (IF(ISERROR(VLOOKUP(CONCATENATE(E$7," ",$B24),'Recorded Allegations'!$A$1:$BO$656,MATCH($D$3,'Recorded Allegations'!$A$1:$BO$1,FALSE)-1,0)
),"0",( VLOOKUP(CONCATENATE(E$7," ",$B24),'Recorded Allegations'!$A$1:$BO$656,MATCH($D$3,'Recorded Allegations'!$A$1:$BO$1,FALSE)-1,0)
)))</f>
        <v>15</v>
      </c>
      <c r="F24" s="124">
        <f t="shared" si="2"/>
        <v>25</v>
      </c>
      <c r="G24" s="177">
        <f>(IF(ISERROR(VLOOKUP(CONCATENATE(G$7," ",$B24),'Recorded Allegations'!$A$2:$BO$152,MATCH($F$3,'Recorded Allegations'!$A$1:$BO$1,FALSE),0)
),"0",( VLOOKUP(CONCATENATE(G$7," ",$B24),'Recorded Allegations'!$A$2:$BO$152,MATCH($F$3,'Recorded Allegations'!$A$1:$BO$1,FALSE),0)
)))- (IF(ISERROR(VLOOKUP(CONCATENATE(G$7," ",$B24),'Recorded Allegations'!$A$2:$BO$152,MATCH($D$3,'Recorded Allegations'!$A$1:$BO$1,FALSE)-1,0)
),"0",( VLOOKUP(CONCATENATE(G$7," ",$B24),'Recorded Allegations'!$A$2:$BO$152,MATCH($D$3,'Recorded Allegations'!$A$1:$BO$1,FALSE)-1,0)
)))</f>
        <v>4</v>
      </c>
      <c r="H24" s="177">
        <f>(IF(ISERROR(VLOOKUP(CONCATENATE(H$7," ",$B24),'Recorded Allegations'!$A$2:$BO$152,MATCH($F$3,'Recorded Allegations'!$A$1:$BO$1,FALSE),0)
),"0",( VLOOKUP(CONCATENATE(H$7," ",$B24),'Recorded Allegations'!$A$2:$BO$152,MATCH($F$3,'Recorded Allegations'!$A$1:$BO$1,FALSE),0)
)))- (IF(ISERROR(VLOOKUP(CONCATENATE(H$7," ",$B24),'Recorded Allegations'!$A$2:$BO$152,MATCH($D$3,'Recorded Allegations'!$A$1:$BO$1,FALSE)-1,0)
),"0",( VLOOKUP(CONCATENATE(H$7," ",$B24),'Recorded Allegations'!$A$2:$BO$152,MATCH($D$3,'Recorded Allegations'!$A$1:$BO$1,FALSE)-1,0)
)))</f>
        <v>5</v>
      </c>
      <c r="I24" s="177">
        <f>(IF(ISERROR(VLOOKUP(CONCATENATE(I$7," ",$B24),'Recorded Allegations'!$A$2:$BO$152,MATCH($F$3,'Recorded Allegations'!$A$1:$BO$1,FALSE),0)
),"0",( VLOOKUP(CONCATENATE(I$7," ",$B24),'Recorded Allegations'!$A$2:$BO$152,MATCH($F$3,'Recorded Allegations'!$A$1:$BO$1,FALSE),0)
)))- (IF(ISERROR(VLOOKUP(CONCATENATE(I$7," ",$B24),'Recorded Allegations'!$A$2:$BO$152,MATCH($D$3,'Recorded Allegations'!$A$1:$BO$1,FALSE)-1,0)
),"0",( VLOOKUP(CONCATENATE(I$7," ",$B24),'Recorded Allegations'!$A$2:$BO$152,MATCH($D$3,'Recorded Allegations'!$A$1:$BO$1,FALSE)-1,0)
)))</f>
        <v>6</v>
      </c>
      <c r="J24" s="177">
        <f>(IF(ISERROR(VLOOKUP(CONCATENATE(J$7," ",$B24),'Recorded Allegations'!$A$2:$BO$152,MATCH($F$3,'Recorded Allegations'!$A$1:$BO$1,FALSE),0)
),"0",( VLOOKUP(CONCATENATE(J$7," ",$B24),'Recorded Allegations'!$A$2:$BO$152,MATCH($F$3,'Recorded Allegations'!$A$1:$BO$1,FALSE),0)
)))- (IF(ISERROR(VLOOKUP(CONCATENATE(J$7," ",$B24),'Recorded Allegations'!$A$2:$BO$152,MATCH($D$3,'Recorded Allegations'!$A$1:$BO$1,FALSE)-1,0)
),"0",( VLOOKUP(CONCATENATE(J$7," ",$B24),'Recorded Allegations'!$A$2:$BO$152,MATCH($D$3,'Recorded Allegations'!$A$1:$BO$1,FALSE)-1,0)
)))</f>
        <v>10</v>
      </c>
      <c r="K24" s="177">
        <f>(IF(ISERROR(VLOOKUP(CONCATENATE(K$7," ",$B24),'Recorded Allegations'!$A$2:$BO$152,MATCH($F$3,'Recorded Allegations'!$A$1:$BO$1,FALSE),0)
),"0",( VLOOKUP(CONCATENATE(K$7," ",$B24),'Recorded Allegations'!$A$2:$BO$152,MATCH($F$3,'Recorded Allegations'!$A$1:$BO$1,FALSE),0)
)))- (IF(ISERROR(VLOOKUP(CONCATENATE(K$7," ",$B24),'Recorded Allegations'!$A$2:$BO$152,MATCH($D$3,'Recorded Allegations'!$A$1:$BO$1,FALSE)-1,0)
),"0",( VLOOKUP(CONCATENATE(K$7," ",$B24),'Recorded Allegations'!$A$2:$BO$152,MATCH($D$3,'Recorded Allegations'!$A$1:$BO$1,FALSE)-1,0)
)))</f>
        <v>0</v>
      </c>
      <c r="L24" s="177">
        <f>(IF(ISERROR(VLOOKUP(CONCATENATE(L$7," ",$B24),'Recorded Allegations'!$A$2:$BO$152,MATCH($F$3,'Recorded Allegations'!$A$1:$BO$1,FALSE),0)
),"0",( VLOOKUP(CONCATENATE(L$7," ",$B24),'Recorded Allegations'!$A$2:$BO$152,MATCH($F$3,'Recorded Allegations'!$A$1:$BO$1,FALSE),0)
)))- (IF(ISERROR(VLOOKUP(CONCATENATE(L$7," ",$B24),'Recorded Allegations'!$A$2:$BO$152,MATCH($D$3,'Recorded Allegations'!$A$1:$BO$1,FALSE)-1,0)
),"0",( VLOOKUP(CONCATENATE(L$7," ",$B24),'Recorded Allegations'!$A$2:$BO$152,MATCH($D$3,'Recorded Allegations'!$A$1:$BO$1,FALSE)-1,0)
)))</f>
        <v>0</v>
      </c>
      <c r="M24" s="37">
        <f t="shared" si="0"/>
        <v>130</v>
      </c>
      <c r="N24" s="187">
        <f>(IF(ISERROR(VLOOKUP($B24,'Recorded Allegations'!$A$2:$BO$399,MATCH($F$4,'Recorded Allegations'!$A$1:$BO$1,FALSE),0)
),"0",( VLOOKUP($B24,'Recorded Allegations'!$A$2:$BO$399,MATCH($F$4,'Recorded Allegations'!$A$1:$BO$1,FALSE),0)
)))- (IF(ISERROR(VLOOKUP($B24,'Recorded Allegations'!$A$2:$BO$399,MATCH($D$4,'Recorded Allegations'!$A$1:$BO$1,FALSE)-1,0)
),"0",( VLOOKUP($B24,'Recorded Allegations'!$A$2:$BO$399,MATCH($D$4,'Recorded Allegations'!$A$1:$BO$1,FALSE)-1,0)
)))</f>
        <v>75</v>
      </c>
      <c r="O24" s="14">
        <f t="shared" si="1"/>
        <v>0.73333333333333328</v>
      </c>
      <c r="P24" s="11"/>
      <c r="Q24" s="11"/>
      <c r="R24" s="11"/>
      <c r="X24" s="11"/>
      <c r="Y24" s="11"/>
      <c r="Z24" s="11"/>
      <c r="AA24" s="11"/>
      <c r="AB24" s="11"/>
      <c r="AC24" s="11"/>
      <c r="AD24" s="11"/>
      <c r="AE24" s="11"/>
    </row>
    <row r="25" spans="1:31" ht="28.5" customHeight="1" x14ac:dyDescent="0.2">
      <c r="A25" s="11"/>
      <c r="B25" s="18" t="s">
        <v>30</v>
      </c>
      <c r="C25" s="36">
        <f>(IF(ISERROR(VLOOKUP(CONCATENATE(C$7," ",$B25),'Recorded Allegations'!$A$1:$BO$656,MATCH($F$3,'Recorded Allegations'!$A$1:$BO$1,FALSE),0)
),"0",( VLOOKUP(CONCATENATE(C$7," ",$B25),'Recorded Allegations'!$A$1:$BO$656,MATCH($F$3,'Recorded Allegations'!$A$1:$BO$1,FALSE),0)
)))- (IF(ISERROR(VLOOKUP(CONCATENATE(C$7," ",$B25),'Recorded Allegations'!$A$1:$BO$656,MATCH($D$3,'Recorded Allegations'!$A$1:$BO$1,FALSE)-1,0)
),"0",( VLOOKUP(CONCATENATE(C$7," ",$B25),'Recorded Allegations'!$A$1:$BO$656,MATCH($D$3,'Recorded Allegations'!$A$1:$BO$1,FALSE)-1,0)
)))</f>
        <v>61</v>
      </c>
      <c r="D25" s="36">
        <f>(IF(ISERROR(VLOOKUP(CONCATENATE(D$7," ",$B25),'Recorded Allegations'!$A$1:$BO$656,MATCH($F$3,'Recorded Allegations'!$A$1:$BO$1,FALSE),0)
),"0",( VLOOKUP(CONCATENATE(D$7," ",$B25),'Recorded Allegations'!$A$1:$BO$656,MATCH($F$3,'Recorded Allegations'!$A$1:$BO$1,FALSE),0)
)))- (IF(ISERROR(VLOOKUP(CONCATENATE(D$7," ",$B25),'Recorded Allegations'!$A$1:$BO$656,MATCH($D$3,'Recorded Allegations'!$A$1:$BO$1,FALSE)-1,0)
),"0",( VLOOKUP(CONCATENATE(D$7," ",$B25),'Recorded Allegations'!$A$1:$BO$656,MATCH($D$3,'Recorded Allegations'!$A$1:$BO$1,FALSE)-1,0)
)))</f>
        <v>47</v>
      </c>
      <c r="E25" s="36">
        <f>(IF(ISERROR(VLOOKUP(CONCATENATE(E$7," ",$B25),'Recorded Allegations'!$A$1:$BO$656,MATCH($F$3,'Recorded Allegations'!$A$1:$BO$1,FALSE),0)
),"0",( VLOOKUP(CONCATENATE(E$7," ",$B25),'Recorded Allegations'!$A$1:$BO$656,MATCH($F$3,'Recorded Allegations'!$A$1:$BO$1,FALSE),0)
)))- (IF(ISERROR(VLOOKUP(CONCATENATE(E$7," ",$B25),'Recorded Allegations'!$A$1:$BO$656,MATCH($D$3,'Recorded Allegations'!$A$1:$BO$1,FALSE)-1,0)
),"0",( VLOOKUP(CONCATENATE(E$7," ",$B25),'Recorded Allegations'!$A$1:$BO$656,MATCH($D$3,'Recorded Allegations'!$A$1:$BO$1,FALSE)-1,0)
)))</f>
        <v>88</v>
      </c>
      <c r="F25" s="124">
        <f t="shared" si="2"/>
        <v>16</v>
      </c>
      <c r="G25" s="177">
        <f>(IF(ISERROR(VLOOKUP(CONCATENATE(G$7," ",$B25),'Recorded Allegations'!$A$2:$BO$152,MATCH($F$3,'Recorded Allegations'!$A$1:$BO$1,FALSE),0)
),"0",( VLOOKUP(CONCATENATE(G$7," ",$B25),'Recorded Allegations'!$A$2:$BO$152,MATCH($F$3,'Recorded Allegations'!$A$1:$BO$1,FALSE),0)
)))- (IF(ISERROR(VLOOKUP(CONCATENATE(G$7," ",$B25),'Recorded Allegations'!$A$2:$BO$152,MATCH($D$3,'Recorded Allegations'!$A$1:$BO$1,FALSE)-1,0)
),"0",( VLOOKUP(CONCATENATE(G$7," ",$B25),'Recorded Allegations'!$A$2:$BO$152,MATCH($D$3,'Recorded Allegations'!$A$1:$BO$1,FALSE)-1,0)
)))</f>
        <v>0</v>
      </c>
      <c r="H25" s="177">
        <f>(IF(ISERROR(VLOOKUP(CONCATENATE(H$7," ",$B25),'Recorded Allegations'!$A$2:$BO$152,MATCH($F$3,'Recorded Allegations'!$A$1:$BO$1,FALSE),0)
),"0",( VLOOKUP(CONCATENATE(H$7," ",$B25),'Recorded Allegations'!$A$2:$BO$152,MATCH($F$3,'Recorded Allegations'!$A$1:$BO$1,FALSE),0)
)))- (IF(ISERROR(VLOOKUP(CONCATENATE(H$7," ",$B25),'Recorded Allegations'!$A$2:$BO$152,MATCH($D$3,'Recorded Allegations'!$A$1:$BO$1,FALSE)-1,0)
),"0",( VLOOKUP(CONCATENATE(H$7," ",$B25),'Recorded Allegations'!$A$2:$BO$152,MATCH($D$3,'Recorded Allegations'!$A$1:$BO$1,FALSE)-1,0)
)))</f>
        <v>13</v>
      </c>
      <c r="I25" s="177">
        <f>(IF(ISERROR(VLOOKUP(CONCATENATE(I$7," ",$B25),'Recorded Allegations'!$A$2:$BO$152,MATCH($F$3,'Recorded Allegations'!$A$1:$BO$1,FALSE),0)
),"0",( VLOOKUP(CONCATENATE(I$7," ",$B25),'Recorded Allegations'!$A$2:$BO$152,MATCH($F$3,'Recorded Allegations'!$A$1:$BO$1,FALSE),0)
)))- (IF(ISERROR(VLOOKUP(CONCATENATE(I$7," ",$B25),'Recorded Allegations'!$A$2:$BO$152,MATCH($D$3,'Recorded Allegations'!$A$1:$BO$1,FALSE)-1,0)
),"0",( VLOOKUP(CONCATENATE(I$7," ",$B25),'Recorded Allegations'!$A$2:$BO$152,MATCH($D$3,'Recorded Allegations'!$A$1:$BO$1,FALSE)-1,0)
)))</f>
        <v>1</v>
      </c>
      <c r="J25" s="177">
        <f>(IF(ISERROR(VLOOKUP(CONCATENATE(J$7," ",$B25),'Recorded Allegations'!$A$2:$BO$152,MATCH($F$3,'Recorded Allegations'!$A$1:$BO$1,FALSE),0)
),"0",( VLOOKUP(CONCATENATE(J$7," ",$B25),'Recorded Allegations'!$A$2:$BO$152,MATCH($F$3,'Recorded Allegations'!$A$1:$BO$1,FALSE),0)
)))- (IF(ISERROR(VLOOKUP(CONCATENATE(J$7," ",$B25),'Recorded Allegations'!$A$2:$BO$152,MATCH($D$3,'Recorded Allegations'!$A$1:$BO$1,FALSE)-1,0)
),"0",( VLOOKUP(CONCATENATE(J$7," ",$B25),'Recorded Allegations'!$A$2:$BO$152,MATCH($D$3,'Recorded Allegations'!$A$1:$BO$1,FALSE)-1,0)
)))</f>
        <v>2</v>
      </c>
      <c r="K25" s="177">
        <f>(IF(ISERROR(VLOOKUP(CONCATENATE(K$7," ",$B25),'Recorded Allegations'!$A$2:$BO$152,MATCH($F$3,'Recorded Allegations'!$A$1:$BO$1,FALSE),0)
),"0",( VLOOKUP(CONCATENATE(K$7," ",$B25),'Recorded Allegations'!$A$2:$BO$152,MATCH($F$3,'Recorded Allegations'!$A$1:$BO$1,FALSE),0)
)))- (IF(ISERROR(VLOOKUP(CONCATENATE(K$7," ",$B25),'Recorded Allegations'!$A$2:$BO$152,MATCH($D$3,'Recorded Allegations'!$A$1:$BO$1,FALSE)-1,0)
),"0",( VLOOKUP(CONCATENATE(K$7," ",$B25),'Recorded Allegations'!$A$2:$BO$152,MATCH($D$3,'Recorded Allegations'!$A$1:$BO$1,FALSE)-1,0)
)))</f>
        <v>0</v>
      </c>
      <c r="L25" s="177">
        <f>(IF(ISERROR(VLOOKUP(CONCATENATE(L$7," ",$B25),'Recorded Allegations'!$A$2:$BO$152,MATCH($F$3,'Recorded Allegations'!$A$1:$BO$1,FALSE),0)
),"0",( VLOOKUP(CONCATENATE(L$7," ",$B25),'Recorded Allegations'!$A$2:$BO$152,MATCH($F$3,'Recorded Allegations'!$A$1:$BO$1,FALSE),0)
)))- (IF(ISERROR(VLOOKUP(CONCATENATE(L$7," ",$B25),'Recorded Allegations'!$A$2:$BO$152,MATCH($D$3,'Recorded Allegations'!$A$1:$BO$1,FALSE)-1,0)
),"0",( VLOOKUP(CONCATENATE(L$7," ",$B25),'Recorded Allegations'!$A$2:$BO$152,MATCH($D$3,'Recorded Allegations'!$A$1:$BO$1,FALSE)-1,0)
)))</f>
        <v>0</v>
      </c>
      <c r="M25" s="37">
        <f t="shared" si="0"/>
        <v>212</v>
      </c>
      <c r="N25" s="187">
        <f>(IF(ISERROR(VLOOKUP($B25,'Recorded Allegations'!$A$2:$BO$399,MATCH($F$4,'Recorded Allegations'!$A$1:$BO$1,FALSE),0)
),"0",( VLOOKUP($B25,'Recorded Allegations'!$A$2:$BO$399,MATCH($F$4,'Recorded Allegations'!$A$1:$BO$1,FALSE),0)
)))- (IF(ISERROR(VLOOKUP($B25,'Recorded Allegations'!$A$2:$BO$399,MATCH($D$4,'Recorded Allegations'!$A$1:$BO$1,FALSE)-1,0)
),"0",( VLOOKUP($B25,'Recorded Allegations'!$A$2:$BO$399,MATCH($D$4,'Recorded Allegations'!$A$1:$BO$1,FALSE)-1,0)
)))</f>
        <v>259</v>
      </c>
      <c r="O25" s="14">
        <f t="shared" si="1"/>
        <v>-0.18146718146718147</v>
      </c>
      <c r="P25" s="11"/>
      <c r="Q25" s="11"/>
      <c r="R25" s="11"/>
      <c r="X25" s="11"/>
      <c r="Y25" s="11"/>
      <c r="Z25" s="11"/>
      <c r="AA25" s="11"/>
      <c r="AB25" s="11"/>
      <c r="AC25" s="11"/>
      <c r="AD25" s="11"/>
      <c r="AE25" s="11"/>
    </row>
    <row r="26" spans="1:31" ht="28.5" customHeight="1" x14ac:dyDescent="0.2">
      <c r="A26" s="11"/>
      <c r="B26" s="18" t="s">
        <v>31</v>
      </c>
      <c r="C26" s="36">
        <f>(IF(ISERROR(VLOOKUP(CONCATENATE(C$7," ",$B26),'Recorded Allegations'!$A$1:$BO$656,MATCH($F$3,'Recorded Allegations'!$A$1:$BO$1,FALSE),0)
),"0",( VLOOKUP(CONCATENATE(C$7," ",$B26),'Recorded Allegations'!$A$1:$BO$656,MATCH($F$3,'Recorded Allegations'!$A$1:$BO$1,FALSE),0)
)))- (IF(ISERROR(VLOOKUP(CONCATENATE(C$7," ",$B26),'Recorded Allegations'!$A$1:$BO$656,MATCH($D$3,'Recorded Allegations'!$A$1:$BO$1,FALSE)-1,0)
),"0",( VLOOKUP(CONCATENATE(C$7," ",$B26),'Recorded Allegations'!$A$1:$BO$656,MATCH($D$3,'Recorded Allegations'!$A$1:$BO$1,FALSE)-1,0)
)))</f>
        <v>1</v>
      </c>
      <c r="D26" s="36">
        <f>(IF(ISERROR(VLOOKUP(CONCATENATE(D$7," ",$B26),'Recorded Allegations'!$A$1:$BO$656,MATCH($F$3,'Recorded Allegations'!$A$1:$BO$1,FALSE),0)
),"0",( VLOOKUP(CONCATENATE(D$7," ",$B26),'Recorded Allegations'!$A$1:$BO$656,MATCH($F$3,'Recorded Allegations'!$A$1:$BO$1,FALSE),0)
)))- (IF(ISERROR(VLOOKUP(CONCATENATE(D$7," ",$B26),'Recorded Allegations'!$A$1:$BO$656,MATCH($D$3,'Recorded Allegations'!$A$1:$BO$1,FALSE)-1,0)
),"0",( VLOOKUP(CONCATENATE(D$7," ",$B26),'Recorded Allegations'!$A$1:$BO$656,MATCH($D$3,'Recorded Allegations'!$A$1:$BO$1,FALSE)-1,0)
)))</f>
        <v>1</v>
      </c>
      <c r="E26" s="36">
        <f>(IF(ISERROR(VLOOKUP(CONCATENATE(E$7," ",$B26),'Recorded Allegations'!$A$1:$BO$656,MATCH($F$3,'Recorded Allegations'!$A$1:$BO$1,FALSE),0)
),"0",( VLOOKUP(CONCATENATE(E$7," ",$B26),'Recorded Allegations'!$A$1:$BO$656,MATCH($F$3,'Recorded Allegations'!$A$1:$BO$1,FALSE),0)
)))- (IF(ISERROR(VLOOKUP(CONCATENATE(E$7," ",$B26),'Recorded Allegations'!$A$1:$BO$656,MATCH($D$3,'Recorded Allegations'!$A$1:$BO$1,FALSE)-1,0)
),"0",( VLOOKUP(CONCATENATE(E$7," ",$B26),'Recorded Allegations'!$A$1:$BO$656,MATCH($D$3,'Recorded Allegations'!$A$1:$BO$1,FALSE)-1,0)
)))</f>
        <v>2</v>
      </c>
      <c r="F26" s="124">
        <f t="shared" si="2"/>
        <v>0</v>
      </c>
      <c r="G26" s="177">
        <f>(IF(ISERROR(VLOOKUP(CONCATENATE(G$7," ",$B26),'Recorded Allegations'!$A$2:$BO$152,MATCH($F$3,'Recorded Allegations'!$A$1:$BO$1,FALSE),0)
),"0",( VLOOKUP(CONCATENATE(G$7," ",$B26),'Recorded Allegations'!$A$2:$BO$152,MATCH($F$3,'Recorded Allegations'!$A$1:$BO$1,FALSE),0)
)))- (IF(ISERROR(VLOOKUP(CONCATENATE(G$7," ",$B26),'Recorded Allegations'!$A$2:$BO$152,MATCH($D$3,'Recorded Allegations'!$A$1:$BO$1,FALSE)-1,0)
),"0",( VLOOKUP(CONCATENATE(G$7," ",$B26),'Recorded Allegations'!$A$2:$BO$152,MATCH($D$3,'Recorded Allegations'!$A$1:$BO$1,FALSE)-1,0)
)))</f>
        <v>0</v>
      </c>
      <c r="H26" s="177">
        <f>(IF(ISERROR(VLOOKUP(CONCATENATE(H$7," ",$B26),'Recorded Allegations'!$A$2:$BO$152,MATCH($F$3,'Recorded Allegations'!$A$1:$BO$1,FALSE),0)
),"0",( VLOOKUP(CONCATENATE(H$7," ",$B26),'Recorded Allegations'!$A$2:$BO$152,MATCH($F$3,'Recorded Allegations'!$A$1:$BO$1,FALSE),0)
)))- (IF(ISERROR(VLOOKUP(CONCATENATE(H$7," ",$B26),'Recorded Allegations'!$A$2:$BO$152,MATCH($D$3,'Recorded Allegations'!$A$1:$BO$1,FALSE)-1,0)
),"0",( VLOOKUP(CONCATENATE(H$7," ",$B26),'Recorded Allegations'!$A$2:$BO$152,MATCH($D$3,'Recorded Allegations'!$A$1:$BO$1,FALSE)-1,0)
)))</f>
        <v>0</v>
      </c>
      <c r="I26" s="177">
        <f>(IF(ISERROR(VLOOKUP(CONCATENATE(I$7," ",$B26),'Recorded Allegations'!$A$2:$BO$152,MATCH($F$3,'Recorded Allegations'!$A$1:$BO$1,FALSE),0)
),"0",( VLOOKUP(CONCATENATE(I$7," ",$B26),'Recorded Allegations'!$A$2:$BO$152,MATCH($F$3,'Recorded Allegations'!$A$1:$BO$1,FALSE),0)
)))- (IF(ISERROR(VLOOKUP(CONCATENATE(I$7," ",$B26),'Recorded Allegations'!$A$2:$BO$152,MATCH($D$3,'Recorded Allegations'!$A$1:$BO$1,FALSE)-1,0)
),"0",( VLOOKUP(CONCATENATE(I$7," ",$B26),'Recorded Allegations'!$A$2:$BO$152,MATCH($D$3,'Recorded Allegations'!$A$1:$BO$1,FALSE)-1,0)
)))</f>
        <v>0</v>
      </c>
      <c r="J26" s="177">
        <f>(IF(ISERROR(VLOOKUP(CONCATENATE(J$7," ",$B26),'Recorded Allegations'!$A$2:$BO$152,MATCH($F$3,'Recorded Allegations'!$A$1:$BO$1,FALSE),0)
),"0",( VLOOKUP(CONCATENATE(J$7," ",$B26),'Recorded Allegations'!$A$2:$BO$152,MATCH($F$3,'Recorded Allegations'!$A$1:$BO$1,FALSE),0)
)))- (IF(ISERROR(VLOOKUP(CONCATENATE(J$7," ",$B26),'Recorded Allegations'!$A$2:$BO$152,MATCH($D$3,'Recorded Allegations'!$A$1:$BO$1,FALSE)-1,0)
),"0",( VLOOKUP(CONCATENATE(J$7," ",$B26),'Recorded Allegations'!$A$2:$BO$152,MATCH($D$3,'Recorded Allegations'!$A$1:$BO$1,FALSE)-1,0)
)))</f>
        <v>0</v>
      </c>
      <c r="K26" s="177">
        <f>(IF(ISERROR(VLOOKUP(CONCATENATE(K$7," ",$B26),'Recorded Allegations'!$A$2:$BO$152,MATCH($F$3,'Recorded Allegations'!$A$1:$BO$1,FALSE),0)
),"0",( VLOOKUP(CONCATENATE(K$7," ",$B26),'Recorded Allegations'!$A$2:$BO$152,MATCH($F$3,'Recorded Allegations'!$A$1:$BO$1,FALSE),0)
)))- (IF(ISERROR(VLOOKUP(CONCATENATE(K$7," ",$B26),'Recorded Allegations'!$A$2:$BO$152,MATCH($D$3,'Recorded Allegations'!$A$1:$BO$1,FALSE)-1,0)
),"0",( VLOOKUP(CONCATENATE(K$7," ",$B26),'Recorded Allegations'!$A$2:$BO$152,MATCH($D$3,'Recorded Allegations'!$A$1:$BO$1,FALSE)-1,0)
)))</f>
        <v>0</v>
      </c>
      <c r="L26" s="177">
        <f>(IF(ISERROR(VLOOKUP(CONCATENATE(L$7," ",$B26),'Recorded Allegations'!$A$2:$BO$152,MATCH($F$3,'Recorded Allegations'!$A$1:$BO$1,FALSE),0)
),"0",( VLOOKUP(CONCATENATE(L$7," ",$B26),'Recorded Allegations'!$A$2:$BO$152,MATCH($F$3,'Recorded Allegations'!$A$1:$BO$1,FALSE),0)
)))- (IF(ISERROR(VLOOKUP(CONCATENATE(L$7," ",$B26),'Recorded Allegations'!$A$2:$BO$152,MATCH($D$3,'Recorded Allegations'!$A$1:$BO$1,FALSE)-1,0)
),"0",( VLOOKUP(CONCATENATE(L$7," ",$B26),'Recorded Allegations'!$A$2:$BO$152,MATCH($D$3,'Recorded Allegations'!$A$1:$BO$1,FALSE)-1,0)
)))</f>
        <v>0</v>
      </c>
      <c r="M26" s="37">
        <f t="shared" si="0"/>
        <v>4</v>
      </c>
      <c r="N26" s="187">
        <f>(IF(ISERROR(VLOOKUP($B26,'Recorded Allegations'!$A$2:$BO$399,MATCH($F$4,'Recorded Allegations'!$A$1:$BO$1,FALSE),0)
),"0",( VLOOKUP($B26,'Recorded Allegations'!$A$2:$BO$399,MATCH($F$4,'Recorded Allegations'!$A$1:$BO$1,FALSE),0)
)))- (IF(ISERROR(VLOOKUP($B26,'Recorded Allegations'!$A$2:$BO$399,MATCH($D$4,'Recorded Allegations'!$A$1:$BO$1,FALSE)-1,0)
),"0",( VLOOKUP($B26,'Recorded Allegations'!$A$2:$BO$399,MATCH($D$4,'Recorded Allegations'!$A$1:$BO$1,FALSE)-1,0)
)))</f>
        <v>17</v>
      </c>
      <c r="O26" s="14">
        <f t="shared" si="1"/>
        <v>-0.76470588235294112</v>
      </c>
      <c r="P26" s="11"/>
      <c r="Q26" s="11"/>
      <c r="R26" s="11"/>
      <c r="X26" s="11"/>
      <c r="Y26" s="11"/>
      <c r="Z26" s="11"/>
      <c r="AA26" s="11"/>
      <c r="AB26" s="11"/>
      <c r="AC26" s="11"/>
      <c r="AD26" s="11"/>
      <c r="AE26" s="11"/>
    </row>
    <row r="27" spans="1:31" ht="28.5" customHeight="1" x14ac:dyDescent="0.2">
      <c r="A27" s="11"/>
      <c r="B27" s="18" t="s">
        <v>32</v>
      </c>
      <c r="C27" s="36">
        <f>(IF(ISERROR(VLOOKUP(CONCATENATE(C$7," ",$B27),'Recorded Allegations'!$A$1:$BO$656,MATCH($F$3,'Recorded Allegations'!$A$1:$BO$1,FALSE),0)
),"0",( VLOOKUP(CONCATENATE(C$7," ",$B27),'Recorded Allegations'!$A$1:$BO$656,MATCH($F$3,'Recorded Allegations'!$A$1:$BO$1,FALSE),0)
)))- (IF(ISERROR(VLOOKUP(CONCATENATE(C$7," ",$B27),'Recorded Allegations'!$A$1:$BO$656,MATCH($D$3,'Recorded Allegations'!$A$1:$BO$1,FALSE)-1,0)
),"0",( VLOOKUP(CONCATENATE(C$7," ",$B27),'Recorded Allegations'!$A$1:$BO$656,MATCH($D$3,'Recorded Allegations'!$A$1:$BO$1,FALSE)-1,0)
)))</f>
        <v>0</v>
      </c>
      <c r="D27" s="36">
        <f>(IF(ISERROR(VLOOKUP(CONCATENATE(D$7," ",$B27),'Recorded Allegations'!$A$1:$BO$656,MATCH($F$3,'Recorded Allegations'!$A$1:$BO$1,FALSE),0)
),"0",( VLOOKUP(CONCATENATE(D$7," ",$B27),'Recorded Allegations'!$A$1:$BO$656,MATCH($F$3,'Recorded Allegations'!$A$1:$BO$1,FALSE),0)
)))- (IF(ISERROR(VLOOKUP(CONCATENATE(D$7," ",$B27),'Recorded Allegations'!$A$1:$BO$656,MATCH($D$3,'Recorded Allegations'!$A$1:$BO$1,FALSE)-1,0)
),"0",( VLOOKUP(CONCATENATE(D$7," ",$B27),'Recorded Allegations'!$A$1:$BO$656,MATCH($D$3,'Recorded Allegations'!$A$1:$BO$1,FALSE)-1,0)
)))</f>
        <v>0</v>
      </c>
      <c r="E27" s="36">
        <f>(IF(ISERROR(VLOOKUP(CONCATENATE(E$7," ",$B27),'Recorded Allegations'!$A$1:$BO$656,MATCH($F$3,'Recorded Allegations'!$A$1:$BO$1,FALSE),0)
),"0",( VLOOKUP(CONCATENATE(E$7," ",$B27),'Recorded Allegations'!$A$1:$BO$656,MATCH($F$3,'Recorded Allegations'!$A$1:$BO$1,FALSE),0)
)))- (IF(ISERROR(VLOOKUP(CONCATENATE(E$7," ",$B27),'Recorded Allegations'!$A$1:$BO$656,MATCH($D$3,'Recorded Allegations'!$A$1:$BO$1,FALSE)-1,0)
),"0",( VLOOKUP(CONCATENATE(E$7," ",$B27),'Recorded Allegations'!$A$1:$BO$656,MATCH($D$3,'Recorded Allegations'!$A$1:$BO$1,FALSE)-1,0)
)))</f>
        <v>0</v>
      </c>
      <c r="F27" s="124">
        <f t="shared" si="2"/>
        <v>0</v>
      </c>
      <c r="G27" s="177">
        <f>(IF(ISERROR(VLOOKUP(CONCATENATE(G$7," ",$B27),'Recorded Allegations'!$A$2:$BO$152,MATCH($F$3,'Recorded Allegations'!$A$1:$BO$1,FALSE),0)
),"0",( VLOOKUP(CONCATENATE(G$7," ",$B27),'Recorded Allegations'!$A$2:$BO$152,MATCH($F$3,'Recorded Allegations'!$A$1:$BO$1,FALSE),0)
)))- (IF(ISERROR(VLOOKUP(CONCATENATE(G$7," ",$B27),'Recorded Allegations'!$A$2:$BO$152,MATCH($D$3,'Recorded Allegations'!$A$1:$BO$1,FALSE)-1,0)
),"0",( VLOOKUP(CONCATENATE(G$7," ",$B27),'Recorded Allegations'!$A$2:$BO$152,MATCH($D$3,'Recorded Allegations'!$A$1:$BO$1,FALSE)-1,0)
)))</f>
        <v>0</v>
      </c>
      <c r="H27" s="177">
        <f>(IF(ISERROR(VLOOKUP(CONCATENATE(H$7," ",$B27),'Recorded Allegations'!$A$2:$BO$152,MATCH($F$3,'Recorded Allegations'!$A$1:$BO$1,FALSE),0)
),"0",( VLOOKUP(CONCATENATE(H$7," ",$B27),'Recorded Allegations'!$A$2:$BO$152,MATCH($F$3,'Recorded Allegations'!$A$1:$BO$1,FALSE),0)
)))- (IF(ISERROR(VLOOKUP(CONCATENATE(H$7," ",$B27),'Recorded Allegations'!$A$2:$BO$152,MATCH($D$3,'Recorded Allegations'!$A$1:$BO$1,FALSE)-1,0)
),"0",( VLOOKUP(CONCATENATE(H$7," ",$B27),'Recorded Allegations'!$A$2:$BO$152,MATCH($D$3,'Recorded Allegations'!$A$1:$BO$1,FALSE)-1,0)
)))</f>
        <v>0</v>
      </c>
      <c r="I27" s="177">
        <f>(IF(ISERROR(VLOOKUP(CONCATENATE(I$7," ",$B27),'Recorded Allegations'!$A$2:$BO$152,MATCH($F$3,'Recorded Allegations'!$A$1:$BO$1,FALSE),0)
),"0",( VLOOKUP(CONCATENATE(I$7," ",$B27),'Recorded Allegations'!$A$2:$BO$152,MATCH($F$3,'Recorded Allegations'!$A$1:$BO$1,FALSE),0)
)))- (IF(ISERROR(VLOOKUP(CONCATENATE(I$7," ",$B27),'Recorded Allegations'!$A$2:$BO$152,MATCH($D$3,'Recorded Allegations'!$A$1:$BO$1,FALSE)-1,0)
),"0",( VLOOKUP(CONCATENATE(I$7," ",$B27),'Recorded Allegations'!$A$2:$BO$152,MATCH($D$3,'Recorded Allegations'!$A$1:$BO$1,FALSE)-1,0)
)))</f>
        <v>0</v>
      </c>
      <c r="J27" s="177">
        <f>(IF(ISERROR(VLOOKUP(CONCATENATE(J$7," ",$B27),'Recorded Allegations'!$A$2:$BO$152,MATCH($F$3,'Recorded Allegations'!$A$1:$BO$1,FALSE),0)
),"0",( VLOOKUP(CONCATENATE(J$7," ",$B27),'Recorded Allegations'!$A$2:$BO$152,MATCH($F$3,'Recorded Allegations'!$A$1:$BO$1,FALSE),0)
)))- (IF(ISERROR(VLOOKUP(CONCATENATE(J$7," ",$B27),'Recorded Allegations'!$A$2:$BO$152,MATCH($D$3,'Recorded Allegations'!$A$1:$BO$1,FALSE)-1,0)
),"0",( VLOOKUP(CONCATENATE(J$7," ",$B27),'Recorded Allegations'!$A$2:$BO$152,MATCH($D$3,'Recorded Allegations'!$A$1:$BO$1,FALSE)-1,0)
)))</f>
        <v>0</v>
      </c>
      <c r="K27" s="177">
        <f>(IF(ISERROR(VLOOKUP(CONCATENATE(K$7," ",$B27),'Recorded Allegations'!$A$2:$BO$152,MATCH($F$3,'Recorded Allegations'!$A$1:$BO$1,FALSE),0)
),"0",( VLOOKUP(CONCATENATE(K$7," ",$B27),'Recorded Allegations'!$A$2:$BO$152,MATCH($F$3,'Recorded Allegations'!$A$1:$BO$1,FALSE),0)
)))- (IF(ISERROR(VLOOKUP(CONCATENATE(K$7," ",$B27),'Recorded Allegations'!$A$2:$BO$152,MATCH($D$3,'Recorded Allegations'!$A$1:$BO$1,FALSE)-1,0)
),"0",( VLOOKUP(CONCATENATE(K$7," ",$B27),'Recorded Allegations'!$A$2:$BO$152,MATCH($D$3,'Recorded Allegations'!$A$1:$BO$1,FALSE)-1,0)
)))</f>
        <v>0</v>
      </c>
      <c r="L27" s="177">
        <f>(IF(ISERROR(VLOOKUP(CONCATENATE(L$7," ",$B27),'Recorded Allegations'!$A$2:$BO$152,MATCH($F$3,'Recorded Allegations'!$A$1:$BO$1,FALSE),0)
),"0",( VLOOKUP(CONCATENATE(L$7," ",$B27),'Recorded Allegations'!$A$2:$BO$152,MATCH($F$3,'Recorded Allegations'!$A$1:$BO$1,FALSE),0)
)))- (IF(ISERROR(VLOOKUP(CONCATENATE(L$7," ",$B27),'Recorded Allegations'!$A$2:$BO$152,MATCH($D$3,'Recorded Allegations'!$A$1:$BO$1,FALSE)-1,0)
),"0",( VLOOKUP(CONCATENATE(L$7," ",$B27),'Recorded Allegations'!$A$2:$BO$152,MATCH($D$3,'Recorded Allegations'!$A$1:$BO$1,FALSE)-1,0)
)))</f>
        <v>0</v>
      </c>
      <c r="M27" s="37">
        <f t="shared" si="0"/>
        <v>0</v>
      </c>
      <c r="N27" s="187">
        <f>(IF(ISERROR(VLOOKUP($B27,'Recorded Allegations'!$A$2:$BO$399,MATCH($F$4,'Recorded Allegations'!$A$1:$BO$1,FALSE),0)
),"0",( VLOOKUP($B27,'Recorded Allegations'!$A$2:$BO$399,MATCH($F$4,'Recorded Allegations'!$A$1:$BO$1,FALSE),0)
)))- (IF(ISERROR(VLOOKUP($B27,'Recorded Allegations'!$A$2:$BO$399,MATCH($D$4,'Recorded Allegations'!$A$1:$BO$1,FALSE)-1,0)
),"0",( VLOOKUP($B27,'Recorded Allegations'!$A$2:$BO$399,MATCH($D$4,'Recorded Allegations'!$A$1:$BO$1,FALSE)-1,0)
)))</f>
        <v>5</v>
      </c>
      <c r="O27" s="14">
        <f t="shared" si="1"/>
        <v>-1</v>
      </c>
      <c r="P27" s="11"/>
      <c r="Q27" s="11"/>
      <c r="R27" s="11"/>
      <c r="X27" s="11"/>
      <c r="Y27" s="11"/>
      <c r="Z27" s="11"/>
      <c r="AA27" s="11"/>
      <c r="AB27" s="11"/>
      <c r="AC27" s="11"/>
      <c r="AD27" s="11"/>
      <c r="AE27" s="11"/>
    </row>
    <row r="28" spans="1:31" ht="28.5" customHeight="1" x14ac:dyDescent="0.2">
      <c r="A28" s="11"/>
      <c r="B28" s="18" t="s">
        <v>33</v>
      </c>
      <c r="C28" s="36">
        <f>(IF(ISERROR(VLOOKUP(CONCATENATE(C$7," ",$B28),'Recorded Allegations'!$A$1:$BO$656,MATCH($F$3,'Recorded Allegations'!$A$1:$BO$1,FALSE),0)
),"0",( VLOOKUP(CONCATENATE(C$7," ",$B28),'Recorded Allegations'!$A$1:$BO$656,MATCH($F$3,'Recorded Allegations'!$A$1:$BO$1,FALSE),0)
)))- (IF(ISERROR(VLOOKUP(CONCATENATE(C$7," ",$B28),'Recorded Allegations'!$A$1:$BO$656,MATCH($D$3,'Recorded Allegations'!$A$1:$BO$1,FALSE)-1,0)
),"0",( VLOOKUP(CONCATENATE(C$7," ",$B28),'Recorded Allegations'!$A$1:$BO$656,MATCH($D$3,'Recorded Allegations'!$A$1:$BO$1,FALSE)-1,0)
)))</f>
        <v>21</v>
      </c>
      <c r="D28" s="36">
        <f>(IF(ISERROR(VLOOKUP(CONCATENATE(D$7," ",$B28),'Recorded Allegations'!$A$1:$BO$656,MATCH($F$3,'Recorded Allegations'!$A$1:$BO$1,FALSE),0)
),"0",( VLOOKUP(CONCATENATE(D$7," ",$B28),'Recorded Allegations'!$A$1:$BO$656,MATCH($F$3,'Recorded Allegations'!$A$1:$BO$1,FALSE),0)
)))- (IF(ISERROR(VLOOKUP(CONCATENATE(D$7," ",$B28),'Recorded Allegations'!$A$1:$BO$656,MATCH($D$3,'Recorded Allegations'!$A$1:$BO$1,FALSE)-1,0)
),"0",( VLOOKUP(CONCATENATE(D$7," ",$B28),'Recorded Allegations'!$A$1:$BO$656,MATCH($D$3,'Recorded Allegations'!$A$1:$BO$1,FALSE)-1,0)
)))</f>
        <v>18</v>
      </c>
      <c r="E28" s="36">
        <f>(IF(ISERROR(VLOOKUP(CONCATENATE(E$7," ",$B28),'Recorded Allegations'!$A$1:$BO$656,MATCH($F$3,'Recorded Allegations'!$A$1:$BO$1,FALSE),0)
),"0",( VLOOKUP(CONCATENATE(E$7," ",$B28),'Recorded Allegations'!$A$1:$BO$656,MATCH($F$3,'Recorded Allegations'!$A$1:$BO$1,FALSE),0)
)))- (IF(ISERROR(VLOOKUP(CONCATENATE(E$7," ",$B28),'Recorded Allegations'!$A$1:$BO$656,MATCH($D$3,'Recorded Allegations'!$A$1:$BO$1,FALSE)-1,0)
),"0",( VLOOKUP(CONCATENATE(E$7," ",$B28),'Recorded Allegations'!$A$1:$BO$656,MATCH($D$3,'Recorded Allegations'!$A$1:$BO$1,FALSE)-1,0)
)))</f>
        <v>19</v>
      </c>
      <c r="F28" s="124">
        <f>SUM(G28:L28)</f>
        <v>4</v>
      </c>
      <c r="G28" s="177">
        <f>(IF(ISERROR(VLOOKUP(CONCATENATE(G$7," ",$B28),'Recorded Allegations'!$A$2:$BO$152,MATCH($F$3,'Recorded Allegations'!$A$1:$BO$1,FALSE),0)
),"0",( VLOOKUP(CONCATENATE(G$7," ",$B28),'Recorded Allegations'!$A$2:$BO$152,MATCH($F$3,'Recorded Allegations'!$A$1:$BO$1,FALSE),0)
)))- (IF(ISERROR(VLOOKUP(CONCATENATE(G$7," ",$B28),'Recorded Allegations'!$A$2:$BO$152,MATCH($D$3,'Recorded Allegations'!$A$1:$BO$1,FALSE)-1,0)
),"0",( VLOOKUP(CONCATENATE(G$7," ",$B28),'Recorded Allegations'!$A$2:$BO$152,MATCH($D$3,'Recorded Allegations'!$A$1:$BO$1,FALSE)-1,0)
)))</f>
        <v>1</v>
      </c>
      <c r="H28" s="177">
        <f>(IF(ISERROR(VLOOKUP(CONCATENATE(H$7," ",$B28),'Recorded Allegations'!$A$2:$BO$152,MATCH($F$3,'Recorded Allegations'!$A$1:$BO$1,FALSE),0)
),"0",( VLOOKUP(CONCATENATE(H$7," ",$B28),'Recorded Allegations'!$A$2:$BO$152,MATCH($F$3,'Recorded Allegations'!$A$1:$BO$1,FALSE),0)
)))- (IF(ISERROR(VLOOKUP(CONCATENATE(H$7," ",$B28),'Recorded Allegations'!$A$2:$BO$152,MATCH($D$3,'Recorded Allegations'!$A$1:$BO$1,FALSE)-1,0)
),"0",( VLOOKUP(CONCATENATE(H$7," ",$B28),'Recorded Allegations'!$A$2:$BO$152,MATCH($D$3,'Recorded Allegations'!$A$1:$BO$1,FALSE)-1,0)
)))</f>
        <v>0</v>
      </c>
      <c r="I28" s="177">
        <f>(IF(ISERROR(VLOOKUP(CONCATENATE(I$7," ",$B28),'Recorded Allegations'!$A$2:$BO$152,MATCH($F$3,'Recorded Allegations'!$A$1:$BO$1,FALSE),0)
),"0",( VLOOKUP(CONCATENATE(I$7," ",$B28),'Recorded Allegations'!$A$2:$BO$152,MATCH($F$3,'Recorded Allegations'!$A$1:$BO$1,FALSE),0)
)))- (IF(ISERROR(VLOOKUP(CONCATENATE(I$7," ",$B28),'Recorded Allegations'!$A$2:$BO$152,MATCH($D$3,'Recorded Allegations'!$A$1:$BO$1,FALSE)-1,0)
),"0",( VLOOKUP(CONCATENATE(I$7," ",$B28),'Recorded Allegations'!$A$2:$BO$152,MATCH($D$3,'Recorded Allegations'!$A$1:$BO$1,FALSE)-1,0)
)))</f>
        <v>1</v>
      </c>
      <c r="J28" s="177">
        <f>(IF(ISERROR(VLOOKUP(CONCATENATE(J$7," ",$B28),'Recorded Allegations'!$A$2:$BO$152,MATCH($F$3,'Recorded Allegations'!$A$1:$BO$1,FALSE),0)
),"0",( VLOOKUP(CONCATENATE(J$7," ",$B28),'Recorded Allegations'!$A$2:$BO$152,MATCH($F$3,'Recorded Allegations'!$A$1:$BO$1,FALSE),0)
)))- (IF(ISERROR(VLOOKUP(CONCATENATE(J$7," ",$B28),'Recorded Allegations'!$A$2:$BO$152,MATCH($D$3,'Recorded Allegations'!$A$1:$BO$1,FALSE)-1,0)
),"0",( VLOOKUP(CONCATENATE(J$7," ",$B28),'Recorded Allegations'!$A$2:$BO$152,MATCH($D$3,'Recorded Allegations'!$A$1:$BO$1,FALSE)-1,0)
)))</f>
        <v>2</v>
      </c>
      <c r="K28" s="177">
        <f>(IF(ISERROR(VLOOKUP(CONCATENATE(K$7," ",$B28),'Recorded Allegations'!$A$2:$BO$152,MATCH($F$3,'Recorded Allegations'!$A$1:$BO$1,FALSE),0)
),"0",( VLOOKUP(CONCATENATE(K$7," ",$B28),'Recorded Allegations'!$A$2:$BO$152,MATCH($F$3,'Recorded Allegations'!$A$1:$BO$1,FALSE),0)
)))- (IF(ISERROR(VLOOKUP(CONCATENATE(K$7," ",$B28),'Recorded Allegations'!$A$2:$BO$152,MATCH($D$3,'Recorded Allegations'!$A$1:$BO$1,FALSE)-1,0)
),"0",( VLOOKUP(CONCATENATE(K$7," ",$B28),'Recorded Allegations'!$A$2:$BO$152,MATCH($D$3,'Recorded Allegations'!$A$1:$BO$1,FALSE)-1,0)
)))</f>
        <v>0</v>
      </c>
      <c r="L28" s="177">
        <f>(IF(ISERROR(VLOOKUP(CONCATENATE(L$7," ",$B28),'Recorded Allegations'!$A$2:$BO$152,MATCH($F$3,'Recorded Allegations'!$A$1:$BO$1,FALSE),0)
),"0",( VLOOKUP(CONCATENATE(L$7," ",$B28),'Recorded Allegations'!$A$2:$BO$152,MATCH($F$3,'Recorded Allegations'!$A$1:$BO$1,FALSE),0)
)))- (IF(ISERROR(VLOOKUP(CONCATENATE(L$7," ",$B28),'Recorded Allegations'!$A$2:$BO$152,MATCH($D$3,'Recorded Allegations'!$A$1:$BO$1,FALSE)-1,0)
),"0",( VLOOKUP(CONCATENATE(L$7," ",$B28),'Recorded Allegations'!$A$2:$BO$152,MATCH($D$3,'Recorded Allegations'!$A$1:$BO$1,FALSE)-1,0)
)))</f>
        <v>0</v>
      </c>
      <c r="M28" s="37">
        <f t="shared" si="0"/>
        <v>62</v>
      </c>
      <c r="N28" s="187">
        <f>(IF(ISERROR(VLOOKUP($B28,'Recorded Allegations'!$A$2:$BO$399,MATCH($F$4,'Recorded Allegations'!$A$1:$BO$1,FALSE),0)
),"0",( VLOOKUP($B28,'Recorded Allegations'!$A$2:$BO$399,MATCH($F$4,'Recorded Allegations'!$A$1:$BO$1,FALSE),0)
)))- (IF(ISERROR(VLOOKUP($B28,'Recorded Allegations'!$A$2:$BO$399,MATCH($D$4,'Recorded Allegations'!$A$1:$BO$1,FALSE)-1,0)
),"0",( VLOOKUP($B28,'Recorded Allegations'!$A$2:$BO$399,MATCH($D$4,'Recorded Allegations'!$A$1:$BO$1,FALSE)-1,0)
)))</f>
        <v>61</v>
      </c>
      <c r="O28" s="14">
        <f t="shared" si="1"/>
        <v>1.6393442622950821E-2</v>
      </c>
      <c r="P28" s="11"/>
      <c r="Q28" s="11"/>
      <c r="R28" s="11"/>
      <c r="X28" s="11"/>
      <c r="Y28" s="11"/>
      <c r="Z28" s="11"/>
      <c r="AA28" s="11"/>
      <c r="AB28" s="11"/>
      <c r="AC28" s="11"/>
      <c r="AD28" s="11"/>
      <c r="AE28" s="11"/>
    </row>
    <row r="29" spans="1:31" ht="28.5" customHeight="1" x14ac:dyDescent="0.2">
      <c r="A29" s="11"/>
      <c r="B29" s="18" t="s">
        <v>34</v>
      </c>
      <c r="C29" s="36">
        <f>(IF(ISERROR(VLOOKUP(CONCATENATE(C$7," ",$B29),'Recorded Allegations'!$A$1:$BO$656,MATCH($F$3,'Recorded Allegations'!$A$1:$BO$1,FALSE),0)
),"0",( VLOOKUP(CONCATENATE(C$7," ",$B29),'Recorded Allegations'!$A$1:$BO$656,MATCH($F$3,'Recorded Allegations'!$A$1:$BO$1,FALSE),0)
)))- (IF(ISERROR(VLOOKUP(CONCATENATE(C$7," ",$B29),'Recorded Allegations'!$A$1:$BO$656,MATCH($D$3,'Recorded Allegations'!$A$1:$BO$1,FALSE)-1,0)
),"0",( VLOOKUP(CONCATENATE(C$7," ",$B29),'Recorded Allegations'!$A$1:$BO$656,MATCH($D$3,'Recorded Allegations'!$A$1:$BO$1,FALSE)-1,0)
)))</f>
        <v>2</v>
      </c>
      <c r="D29" s="36">
        <f>(IF(ISERROR(VLOOKUP(CONCATENATE(D$7," ",$B29),'Recorded Allegations'!$A$1:$BO$656,MATCH($F$3,'Recorded Allegations'!$A$1:$BO$1,FALSE),0)
),"0",( VLOOKUP(CONCATENATE(D$7," ",$B29),'Recorded Allegations'!$A$1:$BO$656,MATCH($F$3,'Recorded Allegations'!$A$1:$BO$1,FALSE),0)
)))- (IF(ISERROR(VLOOKUP(CONCATENATE(D$7," ",$B29),'Recorded Allegations'!$A$1:$BO$656,MATCH($D$3,'Recorded Allegations'!$A$1:$BO$1,FALSE)-1,0)
),"0",( VLOOKUP(CONCATENATE(D$7," ",$B29),'Recorded Allegations'!$A$1:$BO$656,MATCH($D$3,'Recorded Allegations'!$A$1:$BO$1,FALSE)-1,0)
)))</f>
        <v>3</v>
      </c>
      <c r="E29" s="36">
        <f>(IF(ISERROR(VLOOKUP(CONCATENATE(E$7," ",$B29),'Recorded Allegations'!$A$1:$BO$656,MATCH($F$3,'Recorded Allegations'!$A$1:$BO$1,FALSE),0)
),"0",( VLOOKUP(CONCATENATE(E$7," ",$B29),'Recorded Allegations'!$A$1:$BO$656,MATCH($F$3,'Recorded Allegations'!$A$1:$BO$1,FALSE),0)
)))- (IF(ISERROR(VLOOKUP(CONCATENATE(E$7," ",$B29),'Recorded Allegations'!$A$1:$BO$656,MATCH($D$3,'Recorded Allegations'!$A$1:$BO$1,FALSE)-1,0)
),"0",( VLOOKUP(CONCATENATE(E$7," ",$B29),'Recorded Allegations'!$A$1:$BO$656,MATCH($D$3,'Recorded Allegations'!$A$1:$BO$1,FALSE)-1,0)
)))</f>
        <v>0</v>
      </c>
      <c r="F29" s="124">
        <f t="shared" si="2"/>
        <v>1</v>
      </c>
      <c r="G29" s="177">
        <f>(IF(ISERROR(VLOOKUP(CONCATENATE(G$7," ",$B29),'Recorded Allegations'!$A$2:$BO$152,MATCH($F$3,'Recorded Allegations'!$A$1:$BO$1,FALSE),0)
),"0",( VLOOKUP(CONCATENATE(G$7," ",$B29),'Recorded Allegations'!$A$2:$BO$152,MATCH($F$3,'Recorded Allegations'!$A$1:$BO$1,FALSE),0)
)))- (IF(ISERROR(VLOOKUP(CONCATENATE(G$7," ",$B29),'Recorded Allegations'!$A$2:$BO$152,MATCH($D$3,'Recorded Allegations'!$A$1:$BO$1,FALSE)-1,0)
),"0",( VLOOKUP(CONCATENATE(G$7," ",$B29),'Recorded Allegations'!$A$2:$BO$152,MATCH($D$3,'Recorded Allegations'!$A$1:$BO$1,FALSE)-1,0)
)))</f>
        <v>0</v>
      </c>
      <c r="H29" s="177">
        <f>(IF(ISERROR(VLOOKUP(CONCATENATE(H$7," ",$B29),'Recorded Allegations'!$A$2:$BO$152,MATCH($F$3,'Recorded Allegations'!$A$1:$BO$1,FALSE),0)
),"0",( VLOOKUP(CONCATENATE(H$7," ",$B29),'Recorded Allegations'!$A$2:$BO$152,MATCH($F$3,'Recorded Allegations'!$A$1:$BO$1,FALSE),0)
)))- (IF(ISERROR(VLOOKUP(CONCATENATE(H$7," ",$B29),'Recorded Allegations'!$A$2:$BO$152,MATCH($D$3,'Recorded Allegations'!$A$1:$BO$1,FALSE)-1,0)
),"0",( VLOOKUP(CONCATENATE(H$7," ",$B29),'Recorded Allegations'!$A$2:$BO$152,MATCH($D$3,'Recorded Allegations'!$A$1:$BO$1,FALSE)-1,0)
)))</f>
        <v>0</v>
      </c>
      <c r="I29" s="177">
        <f>(IF(ISERROR(VLOOKUP(CONCATENATE(I$7," ",$B29),'Recorded Allegations'!$A$2:$BO$152,MATCH($F$3,'Recorded Allegations'!$A$1:$BO$1,FALSE),0)
),"0",( VLOOKUP(CONCATENATE(I$7," ",$B29),'Recorded Allegations'!$A$2:$BO$152,MATCH($F$3,'Recorded Allegations'!$A$1:$BO$1,FALSE),0)
)))- (IF(ISERROR(VLOOKUP(CONCATENATE(I$7," ",$B29),'Recorded Allegations'!$A$2:$BO$152,MATCH($D$3,'Recorded Allegations'!$A$1:$BO$1,FALSE)-1,0)
),"0",( VLOOKUP(CONCATENATE(I$7," ",$B29),'Recorded Allegations'!$A$2:$BO$152,MATCH($D$3,'Recorded Allegations'!$A$1:$BO$1,FALSE)-1,0)
)))</f>
        <v>1</v>
      </c>
      <c r="J29" s="177">
        <f>(IF(ISERROR(VLOOKUP(CONCATENATE(J$7," ",$B29),'Recorded Allegations'!$A$2:$BO$152,MATCH($F$3,'Recorded Allegations'!$A$1:$BO$1,FALSE),0)
),"0",( VLOOKUP(CONCATENATE(J$7," ",$B29),'Recorded Allegations'!$A$2:$BO$152,MATCH($F$3,'Recorded Allegations'!$A$1:$BO$1,FALSE),0)
)))- (IF(ISERROR(VLOOKUP(CONCATENATE(J$7," ",$B29),'Recorded Allegations'!$A$2:$BO$152,MATCH($D$3,'Recorded Allegations'!$A$1:$BO$1,FALSE)-1,0)
),"0",( VLOOKUP(CONCATENATE(J$7," ",$B29),'Recorded Allegations'!$A$2:$BO$152,MATCH($D$3,'Recorded Allegations'!$A$1:$BO$1,FALSE)-1,0)
)))</f>
        <v>0</v>
      </c>
      <c r="K29" s="177">
        <f>(IF(ISERROR(VLOOKUP(CONCATENATE(K$7," ",$B29),'Recorded Allegations'!$A$2:$BO$152,MATCH($F$3,'Recorded Allegations'!$A$1:$BO$1,FALSE),0)
),"0",( VLOOKUP(CONCATENATE(K$7," ",$B29),'Recorded Allegations'!$A$2:$BO$152,MATCH($F$3,'Recorded Allegations'!$A$1:$BO$1,FALSE),0)
)))- (IF(ISERROR(VLOOKUP(CONCATENATE(K$7," ",$B29),'Recorded Allegations'!$A$2:$BO$152,MATCH($D$3,'Recorded Allegations'!$A$1:$BO$1,FALSE)-1,0)
),"0",( VLOOKUP(CONCATENATE(K$7," ",$B29),'Recorded Allegations'!$A$2:$BO$152,MATCH($D$3,'Recorded Allegations'!$A$1:$BO$1,FALSE)-1,0)
)))</f>
        <v>0</v>
      </c>
      <c r="L29" s="177">
        <f>(IF(ISERROR(VLOOKUP(CONCATENATE(L$7," ",$B29),'Recorded Allegations'!$A$2:$BO$152,MATCH($F$3,'Recorded Allegations'!$A$1:$BO$1,FALSE),0)
),"0",( VLOOKUP(CONCATENATE(L$7," ",$B29),'Recorded Allegations'!$A$2:$BO$152,MATCH($F$3,'Recorded Allegations'!$A$1:$BO$1,FALSE),0)
)))- (IF(ISERROR(VLOOKUP(CONCATENATE(L$7," ",$B29),'Recorded Allegations'!$A$2:$BO$152,MATCH($D$3,'Recorded Allegations'!$A$1:$BO$1,FALSE)-1,0)
),"0",( VLOOKUP(CONCATENATE(L$7," ",$B29),'Recorded Allegations'!$A$2:$BO$152,MATCH($D$3,'Recorded Allegations'!$A$1:$BO$1,FALSE)-1,0)
)))</f>
        <v>0</v>
      </c>
      <c r="M29" s="37">
        <f t="shared" si="0"/>
        <v>6</v>
      </c>
      <c r="N29" s="187">
        <f>(IF(ISERROR(VLOOKUP($B29,'Recorded Allegations'!$A$2:$BO$399,MATCH($F$4,'Recorded Allegations'!$A$1:$BO$1,FALSE),0)
),"0",( VLOOKUP($B29,'Recorded Allegations'!$A$2:$BO$399,MATCH($F$4,'Recorded Allegations'!$A$1:$BO$1,FALSE),0)
)))- (IF(ISERROR(VLOOKUP($B29,'Recorded Allegations'!$A$2:$BO$399,MATCH($D$4,'Recorded Allegations'!$A$1:$BO$1,FALSE)-1,0)
),"0",( VLOOKUP($B29,'Recorded Allegations'!$A$2:$BO$399,MATCH($D$4,'Recorded Allegations'!$A$1:$BO$1,FALSE)-1,0)
)))</f>
        <v>2</v>
      </c>
      <c r="O29" s="14">
        <f t="shared" si="1"/>
        <v>2</v>
      </c>
      <c r="P29" s="11"/>
      <c r="Q29" s="114"/>
      <c r="R29" s="11"/>
      <c r="X29" s="11"/>
      <c r="Y29" s="11"/>
      <c r="Z29" s="11"/>
      <c r="AA29" s="11"/>
      <c r="AB29" s="11"/>
      <c r="AC29" s="11"/>
      <c r="AD29" s="11"/>
      <c r="AE29" s="11"/>
    </row>
    <row r="30" spans="1:31" ht="28.5" customHeight="1" x14ac:dyDescent="0.2">
      <c r="A30" s="11"/>
      <c r="B30" s="113" t="s">
        <v>86</v>
      </c>
      <c r="C30" s="36">
        <f>(IF(ISERROR(VLOOKUP(CONCATENATE(C$7," ",$B30),'Recorded Allegations'!$A$1:$BO$656,MATCH($F$3,'Recorded Allegations'!$A$1:$BO$1,FALSE),0)
),"0",( VLOOKUP(CONCATENATE(C$7," ",$B30),'Recorded Allegations'!$A$1:$BO$656,MATCH($F$3,'Recorded Allegations'!$A$1:$BO$1,FALSE),0)
)))- (IF(ISERROR(VLOOKUP(CONCATENATE(C$7," ",$B30),'Recorded Allegations'!$A$1:$BO$656,MATCH($D$3,'Recorded Allegations'!$A$1:$BO$1,FALSE)-1,0)
),"0",( VLOOKUP(CONCATENATE(C$7," ",$B30),'Recorded Allegations'!$A$1:$BO$656,MATCH($D$3,'Recorded Allegations'!$A$1:$BO$1,FALSE)-1,0)
)))</f>
        <v>0</v>
      </c>
      <c r="D30" s="36">
        <f>(IF(ISERROR(VLOOKUP(CONCATENATE(D$7," ",$B30),'Recorded Allegations'!$A$1:$BO$656,MATCH($F$3,'Recorded Allegations'!$A$1:$BO$1,FALSE),0)
),"0",( VLOOKUP(CONCATENATE(D$7," ",$B30),'Recorded Allegations'!$A$1:$BO$656,MATCH($F$3,'Recorded Allegations'!$A$1:$BO$1,FALSE),0)
)))- (IF(ISERROR(VLOOKUP(CONCATENATE(D$7," ",$B30),'Recorded Allegations'!$A$1:$BO$656,MATCH($D$3,'Recorded Allegations'!$A$1:$BO$1,FALSE)-1,0)
),"0",( VLOOKUP(CONCATENATE(D$7," ",$B30),'Recorded Allegations'!$A$1:$BO$656,MATCH($D$3,'Recorded Allegations'!$A$1:$BO$1,FALSE)-1,0)
)))</f>
        <v>3</v>
      </c>
      <c r="E30" s="36">
        <f>(IF(ISERROR(VLOOKUP(CONCATENATE(E$7," ",$B30),'Recorded Allegations'!$A$1:$BO$656,MATCH($F$3,'Recorded Allegations'!$A$1:$BO$1,FALSE),0)
),"0",( VLOOKUP(CONCATENATE(E$7," ",$B30),'Recorded Allegations'!$A$1:$BO$656,MATCH($F$3,'Recorded Allegations'!$A$1:$BO$1,FALSE),0)
)))- (IF(ISERROR(VLOOKUP(CONCATENATE(E$7," ",$B30),'Recorded Allegations'!$A$1:$BO$656,MATCH($D$3,'Recorded Allegations'!$A$1:$BO$1,FALSE)-1,0)
),"0",( VLOOKUP(CONCATENATE(E$7," ",$B30),'Recorded Allegations'!$A$1:$BO$656,MATCH($D$3,'Recorded Allegations'!$A$1:$BO$1,FALSE)-1,0)
)))</f>
        <v>5</v>
      </c>
      <c r="F30" s="124">
        <f t="shared" si="2"/>
        <v>2</v>
      </c>
      <c r="G30" s="177">
        <f>(IF(ISERROR(VLOOKUP(CONCATENATE(G$7," ",$B30),'Recorded Allegations'!$A$2:$BO$152,MATCH($F$3,'Recorded Allegations'!$A$1:$BO$1,FALSE),0)
),"0",( VLOOKUP(CONCATENATE(G$7," ",$B30),'Recorded Allegations'!$A$2:$BO$152,MATCH($F$3,'Recorded Allegations'!$A$1:$BO$1,FALSE),0)
)))- (IF(ISERROR(VLOOKUP(CONCATENATE(G$7," ",$B30),'Recorded Allegations'!$A$2:$BO$152,MATCH($D$3,'Recorded Allegations'!$A$1:$BO$1,FALSE)-1,0)
),"0",( VLOOKUP(CONCATENATE(G$7," ",$B30),'Recorded Allegations'!$A$2:$BO$152,MATCH($D$3,'Recorded Allegations'!$A$1:$BO$1,FALSE)-1,0)
)))</f>
        <v>1</v>
      </c>
      <c r="H30" s="177">
        <f>(IF(ISERROR(VLOOKUP(CONCATENATE(H$7," ",$B30),'Recorded Allegations'!$A$2:$BO$152,MATCH($F$3,'Recorded Allegations'!$A$1:$BO$1,FALSE),0)
),"0",( VLOOKUP(CONCATENATE(H$7," ",$B30),'Recorded Allegations'!$A$2:$BO$152,MATCH($F$3,'Recorded Allegations'!$A$1:$BO$1,FALSE),0)
)))- (IF(ISERROR(VLOOKUP(CONCATENATE(H$7," ",$B30),'Recorded Allegations'!$A$2:$BO$152,MATCH($D$3,'Recorded Allegations'!$A$1:$BO$1,FALSE)-1,0)
),"0",( VLOOKUP(CONCATENATE(H$7," ",$B30),'Recorded Allegations'!$A$2:$BO$152,MATCH($D$3,'Recorded Allegations'!$A$1:$BO$1,FALSE)-1,0)
)))</f>
        <v>0</v>
      </c>
      <c r="I30" s="177">
        <f>(IF(ISERROR(VLOOKUP(CONCATENATE(I$7," ",$B30),'Recorded Allegations'!$A$2:$BO$152,MATCH($F$3,'Recorded Allegations'!$A$1:$BO$1,FALSE),0)
),"0",( VLOOKUP(CONCATENATE(I$7," ",$B30),'Recorded Allegations'!$A$2:$BO$152,MATCH($F$3,'Recorded Allegations'!$A$1:$BO$1,FALSE),0)
)))- (IF(ISERROR(VLOOKUP(CONCATENATE(I$7," ",$B30),'Recorded Allegations'!$A$2:$BO$152,MATCH($D$3,'Recorded Allegations'!$A$1:$BO$1,FALSE)-1,0)
),"0",( VLOOKUP(CONCATENATE(I$7," ",$B30),'Recorded Allegations'!$A$2:$BO$152,MATCH($D$3,'Recorded Allegations'!$A$1:$BO$1,FALSE)-1,0)
)))</f>
        <v>0</v>
      </c>
      <c r="J30" s="177">
        <f>(IF(ISERROR(VLOOKUP(CONCATENATE(J$7," ",$B30),'Recorded Allegations'!$A$2:$BO$152,MATCH($F$3,'Recorded Allegations'!$A$1:$BO$1,FALSE),0)
),"0",( VLOOKUP(CONCATENATE(J$7," ",$B30),'Recorded Allegations'!$A$2:$BO$152,MATCH($F$3,'Recorded Allegations'!$A$1:$BO$1,FALSE),0)
)))- (IF(ISERROR(VLOOKUP(CONCATENATE(J$7," ",$B30),'Recorded Allegations'!$A$2:$BO$152,MATCH($D$3,'Recorded Allegations'!$A$1:$BO$1,FALSE)-1,0)
),"0",( VLOOKUP(CONCATENATE(J$7," ",$B30),'Recorded Allegations'!$A$2:$BO$152,MATCH($D$3,'Recorded Allegations'!$A$1:$BO$1,FALSE)-1,0)
)))</f>
        <v>1</v>
      </c>
      <c r="K30" s="177">
        <f>(IF(ISERROR(VLOOKUP(CONCATENATE(K$7," ",$B30),'Recorded Allegations'!$A$2:$BO$152,MATCH($F$3,'Recorded Allegations'!$A$1:$BO$1,FALSE),0)
),"0",( VLOOKUP(CONCATENATE(K$7," ",$B30),'Recorded Allegations'!$A$2:$BO$152,MATCH($F$3,'Recorded Allegations'!$A$1:$BO$1,FALSE),0)
)))- (IF(ISERROR(VLOOKUP(CONCATENATE(K$7," ",$B30),'Recorded Allegations'!$A$2:$BO$152,MATCH($D$3,'Recorded Allegations'!$A$1:$BO$1,FALSE)-1,0)
),"0",( VLOOKUP(CONCATENATE(K$7," ",$B30),'Recorded Allegations'!$A$2:$BO$152,MATCH($D$3,'Recorded Allegations'!$A$1:$BO$1,FALSE)-1,0)
)))</f>
        <v>0</v>
      </c>
      <c r="L30" s="177">
        <f>(IF(ISERROR(VLOOKUP(CONCATENATE(L$7," ",$B30),'Recorded Allegations'!$A$2:$BO$152,MATCH($F$3,'Recorded Allegations'!$A$1:$BO$1,FALSE),0)
),"0",( VLOOKUP(CONCATENATE(L$7," ",$B30),'Recorded Allegations'!$A$2:$BO$152,MATCH($F$3,'Recorded Allegations'!$A$1:$BO$1,FALSE),0)
)))- (IF(ISERROR(VLOOKUP(CONCATENATE(L$7," ",$B30),'Recorded Allegations'!$A$2:$BO$152,MATCH($D$3,'Recorded Allegations'!$A$1:$BO$1,FALSE)-1,0)
),"0",( VLOOKUP(CONCATENATE(L$7," ",$B30),'Recorded Allegations'!$A$2:$BO$152,MATCH($D$3,'Recorded Allegations'!$A$1:$BO$1,FALSE)-1,0)
)))</f>
        <v>0</v>
      </c>
      <c r="M30" s="37">
        <f t="shared" si="0"/>
        <v>10</v>
      </c>
      <c r="N30" s="187">
        <f>(IF(ISERROR(VLOOKUP($B30,'Recorded Allegations'!$A$2:$BO$399,MATCH($F$4,'Recorded Allegations'!$A$1:$BO$1,FALSE),0)
),"0",( VLOOKUP($B30,'Recorded Allegations'!$A$2:$BO$399,MATCH($F$4,'Recorded Allegations'!$A$1:$BO$1,FALSE),0)
)))- (IF(ISERROR(VLOOKUP($B30,'Recorded Allegations'!$A$2:$BO$399,MATCH($D$4,'Recorded Allegations'!$A$1:$BO$1,FALSE)-1,0)
),"0",( VLOOKUP($B30,'Recorded Allegations'!$A$2:$BO$399,MATCH($D$4,'Recorded Allegations'!$A$1:$BO$1,FALSE)-1,0)
)))</f>
        <v>16</v>
      </c>
      <c r="O30" s="14">
        <f t="shared" si="1"/>
        <v>-0.375</v>
      </c>
      <c r="P30" s="11"/>
      <c r="Q30" s="114"/>
      <c r="R30" s="11"/>
      <c r="X30" s="11"/>
      <c r="Y30" s="11"/>
      <c r="Z30" s="11"/>
      <c r="AA30" s="11"/>
      <c r="AB30" s="11"/>
      <c r="AC30" s="11"/>
      <c r="AD30" s="11"/>
      <c r="AE30" s="11"/>
    </row>
    <row r="31" spans="1:31" ht="28.5" customHeight="1" x14ac:dyDescent="0.2">
      <c r="A31" s="11"/>
      <c r="B31" s="113" t="s">
        <v>87</v>
      </c>
      <c r="C31" s="36">
        <f>(IF(ISERROR(VLOOKUP(CONCATENATE(C$7," ",$B31),'Recorded Allegations'!$A$1:$BO$656,MATCH($F$3,'Recorded Allegations'!$A$1:$BO$1,FALSE),0)
),"0",( VLOOKUP(CONCATENATE(C$7," ",$B31),'Recorded Allegations'!$A$1:$BO$656,MATCH($F$3,'Recorded Allegations'!$A$1:$BO$1,FALSE),0)
)))- (IF(ISERROR(VLOOKUP(CONCATENATE(C$7," ",$B31),'Recorded Allegations'!$A$1:$BO$656,MATCH($D$3,'Recorded Allegations'!$A$1:$BO$1,FALSE)-1,0)
),"0",( VLOOKUP(CONCATENATE(C$7," ",$B31),'Recorded Allegations'!$A$1:$BO$656,MATCH($D$3,'Recorded Allegations'!$A$1:$BO$1,FALSE)-1,0)
)))</f>
        <v>2</v>
      </c>
      <c r="D31" s="36">
        <f>(IF(ISERROR(VLOOKUP(CONCATENATE(D$7," ",$B31),'Recorded Allegations'!$A$1:$BO$656,MATCH($F$3,'Recorded Allegations'!$A$1:$BO$1,FALSE),0)
),"0",( VLOOKUP(CONCATENATE(D$7," ",$B31),'Recorded Allegations'!$A$1:$BO$656,MATCH($F$3,'Recorded Allegations'!$A$1:$BO$1,FALSE),0)
)))- (IF(ISERROR(VLOOKUP(CONCATENATE(D$7," ",$B31),'Recorded Allegations'!$A$1:$BO$656,MATCH($D$3,'Recorded Allegations'!$A$1:$BO$1,FALSE)-1,0)
),"0",( VLOOKUP(CONCATENATE(D$7," ",$B31),'Recorded Allegations'!$A$1:$BO$656,MATCH($D$3,'Recorded Allegations'!$A$1:$BO$1,FALSE)-1,0)
)))</f>
        <v>2</v>
      </c>
      <c r="E31" s="36">
        <f>(IF(ISERROR(VLOOKUP(CONCATENATE(E$7," ",$B31),'Recorded Allegations'!$A$1:$BO$656,MATCH($F$3,'Recorded Allegations'!$A$1:$BO$1,FALSE),0)
),"0",( VLOOKUP(CONCATENATE(E$7," ",$B31),'Recorded Allegations'!$A$1:$BO$656,MATCH($F$3,'Recorded Allegations'!$A$1:$BO$1,FALSE),0)
)))- (IF(ISERROR(VLOOKUP(CONCATENATE(E$7," ",$B31),'Recorded Allegations'!$A$1:$BO$656,MATCH($D$3,'Recorded Allegations'!$A$1:$BO$1,FALSE)-1,0)
),"0",( VLOOKUP(CONCATENATE(E$7," ",$B31),'Recorded Allegations'!$A$1:$BO$656,MATCH($D$3,'Recorded Allegations'!$A$1:$BO$1,FALSE)-1,0)
)))</f>
        <v>10</v>
      </c>
      <c r="F31" s="124">
        <f>SUM(G31:L31)</f>
        <v>6</v>
      </c>
      <c r="G31" s="177">
        <f>(IF(ISERROR(VLOOKUP(CONCATENATE(G$7," ",$B31),'Recorded Allegations'!$A$2:$BO$152,MATCH($F$3,'Recorded Allegations'!$A$1:$BO$1,FALSE),0)
),"0",( VLOOKUP(CONCATENATE(G$7," ",$B31),'Recorded Allegations'!$A$2:$BO$152,MATCH($F$3,'Recorded Allegations'!$A$1:$BO$1,FALSE),0)
)))- (IF(ISERROR(VLOOKUP(CONCATENATE(G$7," ",$B31),'Recorded Allegations'!$A$2:$BO$152,MATCH($D$3,'Recorded Allegations'!$A$1:$BO$1,FALSE)-1,0)
),"0",( VLOOKUP(CONCATENATE(G$7," ",$B31),'Recorded Allegations'!$A$2:$BO$152,MATCH($D$3,'Recorded Allegations'!$A$1:$BO$1,FALSE)-1,0)
)))</f>
        <v>2</v>
      </c>
      <c r="H31" s="177">
        <f>(IF(ISERROR(VLOOKUP(CONCATENATE(H$7," ",$B31),'Recorded Allegations'!$A$2:$BO$152,MATCH($F$3,'Recorded Allegations'!$A$1:$BO$1,FALSE),0)
),"0",( VLOOKUP(CONCATENATE(H$7," ",$B31),'Recorded Allegations'!$A$2:$BO$152,MATCH($F$3,'Recorded Allegations'!$A$1:$BO$1,FALSE),0)
)))- (IF(ISERROR(VLOOKUP(CONCATENATE(H$7," ",$B31),'Recorded Allegations'!$A$2:$BO$152,MATCH($D$3,'Recorded Allegations'!$A$1:$BO$1,FALSE)-1,0)
),"0",( VLOOKUP(CONCATENATE(H$7," ",$B31),'Recorded Allegations'!$A$2:$BO$152,MATCH($D$3,'Recorded Allegations'!$A$1:$BO$1,FALSE)-1,0)
)))</f>
        <v>1</v>
      </c>
      <c r="I31" s="177">
        <f>(IF(ISERROR(VLOOKUP(CONCATENATE(I$7," ",$B31),'Recorded Allegations'!$A$2:$BO$152,MATCH($F$3,'Recorded Allegations'!$A$1:$BO$1,FALSE),0)
),"0",( VLOOKUP(CONCATENATE(I$7," ",$B31),'Recorded Allegations'!$A$2:$BO$152,MATCH($F$3,'Recorded Allegations'!$A$1:$BO$1,FALSE),0)
)))- (IF(ISERROR(VLOOKUP(CONCATENATE(I$7," ",$B31),'Recorded Allegations'!$A$2:$BO$152,MATCH($D$3,'Recorded Allegations'!$A$1:$BO$1,FALSE)-1,0)
),"0",( VLOOKUP(CONCATENATE(I$7," ",$B31),'Recorded Allegations'!$A$2:$BO$152,MATCH($D$3,'Recorded Allegations'!$A$1:$BO$1,FALSE)-1,0)
)))</f>
        <v>1</v>
      </c>
      <c r="J31" s="177">
        <f>(IF(ISERROR(VLOOKUP(CONCATENATE(J$7," ",$B31),'Recorded Allegations'!$A$2:$BO$152,MATCH($F$3,'Recorded Allegations'!$A$1:$BO$1,FALSE),0)
),"0",( VLOOKUP(CONCATENATE(J$7," ",$B31),'Recorded Allegations'!$A$2:$BO$152,MATCH($F$3,'Recorded Allegations'!$A$1:$BO$1,FALSE),0)
)))- (IF(ISERROR(VLOOKUP(CONCATENATE(J$7," ",$B31),'Recorded Allegations'!$A$2:$BO$152,MATCH($D$3,'Recorded Allegations'!$A$1:$BO$1,FALSE)-1,0)
),"0",( VLOOKUP(CONCATENATE(J$7," ",$B31),'Recorded Allegations'!$A$2:$BO$152,MATCH($D$3,'Recorded Allegations'!$A$1:$BO$1,FALSE)-1,0)
)))</f>
        <v>2</v>
      </c>
      <c r="K31" s="177">
        <f>(IF(ISERROR(VLOOKUP(CONCATENATE(K$7," ",$B31),'Recorded Allegations'!$A$2:$BO$152,MATCH($F$3,'Recorded Allegations'!$A$1:$BO$1,FALSE),0)
),"0",( VLOOKUP(CONCATENATE(K$7," ",$B31),'Recorded Allegations'!$A$2:$BO$152,MATCH($F$3,'Recorded Allegations'!$A$1:$BO$1,FALSE),0)
)))- (IF(ISERROR(VLOOKUP(CONCATENATE(K$7," ",$B31),'Recorded Allegations'!$A$2:$BO$152,MATCH($D$3,'Recorded Allegations'!$A$1:$BO$1,FALSE)-1,0)
),"0",( VLOOKUP(CONCATENATE(K$7," ",$B31),'Recorded Allegations'!$A$2:$BO$152,MATCH($D$3,'Recorded Allegations'!$A$1:$BO$1,FALSE)-1,0)
)))</f>
        <v>0</v>
      </c>
      <c r="L31" s="177">
        <f>(IF(ISERROR(VLOOKUP(CONCATENATE(L$7," ",$B31),'Recorded Allegations'!$A$2:$BO$152,MATCH($F$3,'Recorded Allegations'!$A$1:$BO$1,FALSE),0)
),"0",( VLOOKUP(CONCATENATE(L$7," ",$B31),'Recorded Allegations'!$A$2:$BO$152,MATCH($F$3,'Recorded Allegations'!$A$1:$BO$1,FALSE),0)
)))- (IF(ISERROR(VLOOKUP(CONCATENATE(L$7," ",$B31),'Recorded Allegations'!$A$2:$BO$152,MATCH($D$3,'Recorded Allegations'!$A$1:$BO$1,FALSE)-1,0)
),"0",( VLOOKUP(CONCATENATE(L$7," ",$B31),'Recorded Allegations'!$A$2:$BO$152,MATCH($D$3,'Recorded Allegations'!$A$1:$BO$1,FALSE)-1,0)
)))</f>
        <v>0</v>
      </c>
      <c r="M31" s="37">
        <f t="shared" si="0"/>
        <v>20</v>
      </c>
      <c r="N31" s="187">
        <f>(IF(ISERROR(VLOOKUP($B31,'Recorded Allegations'!$A$2:$BO$399,MATCH($F$4,'Recorded Allegations'!$A$1:$BO$1,FALSE),0)
),"0",( VLOOKUP($B31,'Recorded Allegations'!$A$2:$BO$399,MATCH($F$4,'Recorded Allegations'!$A$1:$BO$1,FALSE),0)
)))- (IF(ISERROR(VLOOKUP($B31,'Recorded Allegations'!$A$2:$BO$399,MATCH($D$4,'Recorded Allegations'!$A$1:$BO$1,FALSE)-1,0)
),"0",( VLOOKUP($B31,'Recorded Allegations'!$A$2:$BO$399,MATCH($D$4,'Recorded Allegations'!$A$1:$BO$1,FALSE)-1,0)
)))</f>
        <v>26</v>
      </c>
      <c r="O31" s="14">
        <f t="shared" si="1"/>
        <v>-0.23076923076923078</v>
      </c>
      <c r="P31" s="11"/>
      <c r="Q31" s="114"/>
      <c r="R31" s="11"/>
      <c r="X31" s="11"/>
      <c r="Y31" s="11"/>
      <c r="Z31" s="11"/>
      <c r="AA31" s="11"/>
      <c r="AB31" s="11"/>
      <c r="AC31" s="11"/>
      <c r="AD31" s="11"/>
      <c r="AE31" s="11"/>
    </row>
    <row r="32" spans="1:31" ht="28.5" customHeight="1" x14ac:dyDescent="0.2">
      <c r="A32" s="11"/>
      <c r="B32" s="113" t="s">
        <v>85</v>
      </c>
      <c r="C32" s="36">
        <f>(IF(ISERROR(VLOOKUP(CONCATENATE(C$7," ",$B32),'Recorded Allegations'!$A$1:$BO$656,MATCH($F$3,'Recorded Allegations'!$A$1:$BO$1,FALSE),0)
),"0",( VLOOKUP(CONCATENATE(C$7," ",$B32),'Recorded Allegations'!$A$1:$BO$656,MATCH($F$3,'Recorded Allegations'!$A$1:$BO$1,FALSE),0)
)))- (IF(ISERROR(VLOOKUP(CONCATENATE(C$7," ",$B32),'Recorded Allegations'!$A$1:$BO$656,MATCH($D$3,'Recorded Allegations'!$A$1:$BO$1,FALSE)-1,0)
),"0",( VLOOKUP(CONCATENATE(C$7," ",$B32),'Recorded Allegations'!$A$1:$BO$656,MATCH($D$3,'Recorded Allegations'!$A$1:$BO$1,FALSE)-1,0)
)))</f>
        <v>1</v>
      </c>
      <c r="D32" s="36">
        <f>(IF(ISERROR(VLOOKUP(CONCATENATE(D$7," ",$B32),'Recorded Allegations'!$A$1:$BO$656,MATCH($F$3,'Recorded Allegations'!$A$1:$BO$1,FALSE),0)
),"0",( VLOOKUP(CONCATENATE(D$7," ",$B32),'Recorded Allegations'!$A$1:$BO$656,MATCH($F$3,'Recorded Allegations'!$A$1:$BO$1,FALSE),0)
)))- (IF(ISERROR(VLOOKUP(CONCATENATE(D$7," ",$B32),'Recorded Allegations'!$A$1:$BO$656,MATCH($D$3,'Recorded Allegations'!$A$1:$BO$1,FALSE)-1,0)
),"0",( VLOOKUP(CONCATENATE(D$7," ",$B32),'Recorded Allegations'!$A$1:$BO$656,MATCH($D$3,'Recorded Allegations'!$A$1:$BO$1,FALSE)-1,0)
)))</f>
        <v>0</v>
      </c>
      <c r="E32" s="36">
        <f>(IF(ISERROR(VLOOKUP(CONCATENATE(E$7," ",$B32),'Recorded Allegations'!$A$1:$BO$656,MATCH($F$3,'Recorded Allegations'!$A$1:$BO$1,FALSE),0)
),"0",( VLOOKUP(CONCATENATE(E$7," ",$B32),'Recorded Allegations'!$A$1:$BO$656,MATCH($F$3,'Recorded Allegations'!$A$1:$BO$1,FALSE),0)
)))- (IF(ISERROR(VLOOKUP(CONCATENATE(E$7," ",$B32),'Recorded Allegations'!$A$1:$BO$656,MATCH($D$3,'Recorded Allegations'!$A$1:$BO$1,FALSE)-1,0)
),"0",( VLOOKUP(CONCATENATE(E$7," ",$B32),'Recorded Allegations'!$A$1:$BO$656,MATCH($D$3,'Recorded Allegations'!$A$1:$BO$1,FALSE)-1,0)
)))</f>
        <v>0</v>
      </c>
      <c r="F32" s="124">
        <f t="shared" si="2"/>
        <v>0</v>
      </c>
      <c r="G32" s="177">
        <f>(IF(ISERROR(VLOOKUP(CONCATENATE(G$7," ",$B32),'Recorded Allegations'!$A$2:$BO$152,MATCH($F$3,'Recorded Allegations'!$A$1:$BO$1,FALSE),0)
),"0",( VLOOKUP(CONCATENATE(G$7," ",$B32),'Recorded Allegations'!$A$2:$BO$152,MATCH($F$3,'Recorded Allegations'!$A$1:$BO$1,FALSE),0)
)))- (IF(ISERROR(VLOOKUP(CONCATENATE(G$7," ",$B32),'Recorded Allegations'!$A$2:$BO$152,MATCH($D$3,'Recorded Allegations'!$A$1:$BO$1,FALSE)-1,0)
),"0",( VLOOKUP(CONCATENATE(G$7," ",$B32),'Recorded Allegations'!$A$2:$BO$152,MATCH($D$3,'Recorded Allegations'!$A$1:$BO$1,FALSE)-1,0)
)))</f>
        <v>0</v>
      </c>
      <c r="H32" s="177">
        <f>(IF(ISERROR(VLOOKUP(CONCATENATE(H$7," ",$B32),'Recorded Allegations'!$A$2:$BO$152,MATCH($F$3,'Recorded Allegations'!$A$1:$BO$1,FALSE),0)
),"0",( VLOOKUP(CONCATENATE(H$7," ",$B32),'Recorded Allegations'!$A$2:$BO$152,MATCH($F$3,'Recorded Allegations'!$A$1:$BO$1,FALSE),0)
)))- (IF(ISERROR(VLOOKUP(CONCATENATE(H$7," ",$B32),'Recorded Allegations'!$A$2:$BO$152,MATCH($D$3,'Recorded Allegations'!$A$1:$BO$1,FALSE)-1,0)
),"0",( VLOOKUP(CONCATENATE(H$7," ",$B32),'Recorded Allegations'!$A$2:$BO$152,MATCH($D$3,'Recorded Allegations'!$A$1:$BO$1,FALSE)-1,0)
)))</f>
        <v>0</v>
      </c>
      <c r="I32" s="177">
        <f>(IF(ISERROR(VLOOKUP(CONCATENATE(I$7," ",$B32),'Recorded Allegations'!$A$2:$BO$152,MATCH($F$3,'Recorded Allegations'!$A$1:$BO$1,FALSE),0)
),"0",( VLOOKUP(CONCATENATE(I$7," ",$B32),'Recorded Allegations'!$A$2:$BO$152,MATCH($F$3,'Recorded Allegations'!$A$1:$BO$1,FALSE),0)
)))- (IF(ISERROR(VLOOKUP(CONCATENATE(I$7," ",$B32),'Recorded Allegations'!$A$2:$BO$152,MATCH($D$3,'Recorded Allegations'!$A$1:$BO$1,FALSE)-1,0)
),"0",( VLOOKUP(CONCATENATE(I$7," ",$B32),'Recorded Allegations'!$A$2:$BO$152,MATCH($D$3,'Recorded Allegations'!$A$1:$BO$1,FALSE)-1,0)
)))</f>
        <v>0</v>
      </c>
      <c r="J32" s="177">
        <f>(IF(ISERROR(VLOOKUP(CONCATENATE(J$7," ",$B32),'Recorded Allegations'!$A$2:$BO$152,MATCH($F$3,'Recorded Allegations'!$A$1:$BO$1,FALSE),0)
),"0",( VLOOKUP(CONCATENATE(J$7," ",$B32),'Recorded Allegations'!$A$2:$BO$152,MATCH($F$3,'Recorded Allegations'!$A$1:$BO$1,FALSE),0)
)))- (IF(ISERROR(VLOOKUP(CONCATENATE(J$7," ",$B32),'Recorded Allegations'!$A$2:$BO$152,MATCH($D$3,'Recorded Allegations'!$A$1:$BO$1,FALSE)-1,0)
),"0",( VLOOKUP(CONCATENATE(J$7," ",$B32),'Recorded Allegations'!$A$2:$BO$152,MATCH($D$3,'Recorded Allegations'!$A$1:$BO$1,FALSE)-1,0)
)))</f>
        <v>0</v>
      </c>
      <c r="K32" s="177">
        <f>(IF(ISERROR(VLOOKUP(CONCATENATE(K$7," ",$B32),'Recorded Allegations'!$A$2:$BO$152,MATCH($F$3,'Recorded Allegations'!$A$1:$BO$1,FALSE),0)
),"0",( VLOOKUP(CONCATENATE(K$7," ",$B32),'Recorded Allegations'!$A$2:$BO$152,MATCH($F$3,'Recorded Allegations'!$A$1:$BO$1,FALSE),0)
)))- (IF(ISERROR(VLOOKUP(CONCATENATE(K$7," ",$B32),'Recorded Allegations'!$A$2:$BO$152,MATCH($D$3,'Recorded Allegations'!$A$1:$BO$1,FALSE)-1,0)
),"0",( VLOOKUP(CONCATENATE(K$7," ",$B32),'Recorded Allegations'!$A$2:$BO$152,MATCH($D$3,'Recorded Allegations'!$A$1:$BO$1,FALSE)-1,0)
)))</f>
        <v>0</v>
      </c>
      <c r="L32" s="177">
        <f>(IF(ISERROR(VLOOKUP(CONCATENATE(L$7," ",$B32),'Recorded Allegations'!$A$2:$BO$152,MATCH($F$3,'Recorded Allegations'!$A$1:$BO$1,FALSE),0)
),"0",( VLOOKUP(CONCATENATE(L$7," ",$B32),'Recorded Allegations'!$A$2:$BO$152,MATCH($F$3,'Recorded Allegations'!$A$1:$BO$1,FALSE),0)
)))- (IF(ISERROR(VLOOKUP(CONCATENATE(L$7," ",$B32),'Recorded Allegations'!$A$2:$BO$152,MATCH($D$3,'Recorded Allegations'!$A$1:$BO$1,FALSE)-1,0)
),"0",( VLOOKUP(CONCATENATE(L$7," ",$B32),'Recorded Allegations'!$A$2:$BO$152,MATCH($D$3,'Recorded Allegations'!$A$1:$BO$1,FALSE)-1,0)
)))</f>
        <v>0</v>
      </c>
      <c r="M32" s="37">
        <f t="shared" si="0"/>
        <v>1</v>
      </c>
      <c r="N32" s="187">
        <f>(IF(ISERROR(VLOOKUP($B32,'Recorded Allegations'!$A$2:$BO$399,MATCH($F$4,'Recorded Allegations'!$A$1:$BO$1,FALSE),0)
),"0",( VLOOKUP($B32,'Recorded Allegations'!$A$2:$BO$399,MATCH($F$4,'Recorded Allegations'!$A$1:$BO$1,FALSE),0)
)))- (IF(ISERROR(VLOOKUP($B32,'Recorded Allegations'!$A$2:$BO$399,MATCH($D$4,'Recorded Allegations'!$A$1:$BO$1,FALSE)-1,0)
),"0",( VLOOKUP($B32,'Recorded Allegations'!$A$2:$BO$399,MATCH($D$4,'Recorded Allegations'!$A$1:$BO$1,FALSE)-1,0)
)))</f>
        <v>3</v>
      </c>
      <c r="O32" s="14">
        <f t="shared" si="1"/>
        <v>-0.66666666666666663</v>
      </c>
      <c r="P32" s="11"/>
      <c r="Q32" s="114"/>
      <c r="R32" s="11"/>
      <c r="X32" s="11"/>
      <c r="Y32" s="11"/>
      <c r="Z32" s="11"/>
      <c r="AA32" s="11"/>
      <c r="AB32" s="11"/>
      <c r="AC32" s="11"/>
      <c r="AD32" s="11"/>
      <c r="AE32" s="11"/>
    </row>
    <row r="33" spans="1:34" ht="28.5" customHeight="1" x14ac:dyDescent="0.2">
      <c r="A33" s="11"/>
      <c r="B33" s="113" t="s">
        <v>128</v>
      </c>
      <c r="C33" s="36">
        <f>(IF(ISERROR(VLOOKUP(CONCATENATE(C$7," ",$B33),'Recorded Allegations'!$A$1:$BO$656,MATCH($F$3,'Recorded Allegations'!$A$1:$BO$1,FALSE),0)
),"0",( VLOOKUP(CONCATENATE(C$7," ",$B33),'Recorded Allegations'!$A$1:$BO$656,MATCH($F$3,'Recorded Allegations'!$A$1:$BO$1,FALSE),0)
)))- (IF(ISERROR(VLOOKUP(CONCATENATE(C$7," ",$B33),'Recorded Allegations'!$A$1:$BO$656,MATCH($D$3,'Recorded Allegations'!$A$1:$BO$1,FALSE)-1,0)
),"0",( VLOOKUP(CONCATENATE(C$7," ",$B33),'Recorded Allegations'!$A$1:$BO$656,MATCH($D$3,'Recorded Allegations'!$A$1:$BO$1,FALSE)-1,0)
)))</f>
        <v>1</v>
      </c>
      <c r="D33" s="36">
        <f>(IF(ISERROR(VLOOKUP(CONCATENATE(D$7," ",$B33),'Recorded Allegations'!$A$1:$BO$656,MATCH($F$3,'Recorded Allegations'!$A$1:$BO$1,FALSE),0)
),"0",( VLOOKUP(CONCATENATE(D$7," ",$B33),'Recorded Allegations'!$A$1:$BO$656,MATCH($F$3,'Recorded Allegations'!$A$1:$BO$1,FALSE),0)
)))- (IF(ISERROR(VLOOKUP(CONCATENATE(D$7," ",$B33),'Recorded Allegations'!$A$1:$BO$656,MATCH($D$3,'Recorded Allegations'!$A$1:$BO$1,FALSE)-1,0)
),"0",( VLOOKUP(CONCATENATE(D$7," ",$B33),'Recorded Allegations'!$A$1:$BO$656,MATCH($D$3,'Recorded Allegations'!$A$1:$BO$1,FALSE)-1,0)
)))</f>
        <v>2</v>
      </c>
      <c r="E33" s="36">
        <f>(IF(ISERROR(VLOOKUP(CONCATENATE(E$7," ",$B33),'Recorded Allegations'!$A$1:$BO$656,MATCH($F$3,'Recorded Allegations'!$A$1:$BO$1,FALSE),0)
),"0",( VLOOKUP(CONCATENATE(E$7," ",$B33),'Recorded Allegations'!$A$1:$BO$656,MATCH($F$3,'Recorded Allegations'!$A$1:$BO$1,FALSE),0)
)))- (IF(ISERROR(VLOOKUP(CONCATENATE(E$7," ",$B33),'Recorded Allegations'!$A$1:$BO$656,MATCH($D$3,'Recorded Allegations'!$A$1:$BO$1,FALSE)-1,0)
),"0",( VLOOKUP(CONCATENATE(E$7," ",$B33),'Recorded Allegations'!$A$1:$BO$656,MATCH($D$3,'Recorded Allegations'!$A$1:$BO$1,FALSE)-1,0)
)))</f>
        <v>1</v>
      </c>
      <c r="F33" s="124">
        <f>SUM(G33:L33)</f>
        <v>1</v>
      </c>
      <c r="G33" s="177">
        <f>(IF(ISERROR(VLOOKUP(CONCATENATE(G$7," ",$B33),'Recorded Allegations'!$A$2:$BO$152,MATCH($F$3,'Recorded Allegations'!$A$1:$BO$1,FALSE),0)
),"0",( VLOOKUP(CONCATENATE(G$7," ",$B33),'Recorded Allegations'!$A$2:$BO$152,MATCH($F$3,'Recorded Allegations'!$A$1:$BO$1,FALSE),0)
)))- (IF(ISERROR(VLOOKUP(CONCATENATE(G$7," ",$B33),'Recorded Allegations'!$A$2:$BO$152,MATCH($D$3,'Recorded Allegations'!$A$1:$BO$1,FALSE)-1,0)
),"0",( VLOOKUP(CONCATENATE(G$7," ",$B33),'Recorded Allegations'!$A$2:$BO$152,MATCH($D$3,'Recorded Allegations'!$A$1:$BO$1,FALSE)-1,0)
)))</f>
        <v>0</v>
      </c>
      <c r="H33" s="177">
        <f>(IF(ISERROR(VLOOKUP(CONCATENATE(H$7," ",$B33),'Recorded Allegations'!$A$2:$BO$152,MATCH($F$3,'Recorded Allegations'!$A$1:$BO$1,FALSE),0)
),"0",( VLOOKUP(CONCATENATE(H$7," ",$B33),'Recorded Allegations'!$A$2:$BO$152,MATCH($F$3,'Recorded Allegations'!$A$1:$BO$1,FALSE),0)
)))- (IF(ISERROR(VLOOKUP(CONCATENATE(H$7," ",$B33),'Recorded Allegations'!$A$2:$BO$152,MATCH($D$3,'Recorded Allegations'!$A$1:$BO$1,FALSE)-1,0)
),"0",( VLOOKUP(CONCATENATE(H$7," ",$B33),'Recorded Allegations'!$A$2:$BO$152,MATCH($D$3,'Recorded Allegations'!$A$1:$BO$1,FALSE)-1,0)
)))</f>
        <v>1</v>
      </c>
      <c r="I33" s="177">
        <f>(IF(ISERROR(VLOOKUP(CONCATENATE(I$7," ",$B33),'Recorded Allegations'!$A$2:$BO$152,MATCH($F$3,'Recorded Allegations'!$A$1:$BO$1,FALSE),0)
),"0",( VLOOKUP(CONCATENATE(I$7," ",$B33),'Recorded Allegations'!$A$2:$BO$152,MATCH($F$3,'Recorded Allegations'!$A$1:$BO$1,FALSE),0)
)))- (IF(ISERROR(VLOOKUP(CONCATENATE(I$7," ",$B33),'Recorded Allegations'!$A$2:$BO$152,MATCH($D$3,'Recorded Allegations'!$A$1:$BO$1,FALSE)-1,0)
),"0",( VLOOKUP(CONCATENATE(I$7," ",$B33),'Recorded Allegations'!$A$2:$BO$152,MATCH($D$3,'Recorded Allegations'!$A$1:$BO$1,FALSE)-1,0)
)))</f>
        <v>0</v>
      </c>
      <c r="J33" s="177">
        <f>(IF(ISERROR(VLOOKUP(CONCATENATE(J$7," ",$B33),'Recorded Allegations'!$A$2:$BO$152,MATCH($F$3,'Recorded Allegations'!$A$1:$BO$1,FALSE),0)
),"0",( VLOOKUP(CONCATENATE(J$7," ",$B33),'Recorded Allegations'!$A$2:$BO$152,MATCH($F$3,'Recorded Allegations'!$A$1:$BO$1,FALSE),0)
)))- (IF(ISERROR(VLOOKUP(CONCATENATE(J$7," ",$B33),'Recorded Allegations'!$A$2:$BO$152,MATCH($D$3,'Recorded Allegations'!$A$1:$BO$1,FALSE)-1,0)
),"0",( VLOOKUP(CONCATENATE(J$7," ",$B33),'Recorded Allegations'!$A$2:$BO$152,MATCH($D$3,'Recorded Allegations'!$A$1:$BO$1,FALSE)-1,0)
)))</f>
        <v>0</v>
      </c>
      <c r="K33" s="177">
        <f>(IF(ISERROR(VLOOKUP(CONCATENATE(K$7," ",$B33),'Recorded Allegations'!$A$2:$BO$152,MATCH($F$3,'Recorded Allegations'!$A$1:$BO$1,FALSE),0)
),"0",( VLOOKUP(CONCATENATE(K$7," ",$B33),'Recorded Allegations'!$A$2:$BO$152,MATCH($F$3,'Recorded Allegations'!$A$1:$BO$1,FALSE),0)
)))- (IF(ISERROR(VLOOKUP(CONCATENATE(K$7," ",$B33),'Recorded Allegations'!$A$2:$BO$152,MATCH($D$3,'Recorded Allegations'!$A$1:$BO$1,FALSE)-1,0)
),"0",( VLOOKUP(CONCATENATE(K$7," ",$B33),'Recorded Allegations'!$A$2:$BO$152,MATCH($D$3,'Recorded Allegations'!$A$1:$BO$1,FALSE)-1,0)
)))</f>
        <v>0</v>
      </c>
      <c r="L33" s="177">
        <f>(IF(ISERROR(VLOOKUP(CONCATENATE(L$7," ",$B33),'Recorded Allegations'!$A$2:$BO$152,MATCH($F$3,'Recorded Allegations'!$A$1:$BO$1,FALSE),0)
),"0",( VLOOKUP(CONCATENATE(L$7," ",$B33),'Recorded Allegations'!$A$2:$BO$152,MATCH($F$3,'Recorded Allegations'!$A$1:$BO$1,FALSE),0)
)))- (IF(ISERROR(VLOOKUP(CONCATENATE(L$7," ",$B33),'Recorded Allegations'!$A$2:$BO$152,MATCH($D$3,'Recorded Allegations'!$A$1:$BO$1,FALSE)-1,0)
),"0",( VLOOKUP(CONCATENATE(L$7," ",$B33),'Recorded Allegations'!$A$2:$BO$152,MATCH($D$3,'Recorded Allegations'!$A$1:$BO$1,FALSE)-1,0)
)))</f>
        <v>0</v>
      </c>
      <c r="M33" s="37">
        <f>SUM(C33:F33)</f>
        <v>5</v>
      </c>
      <c r="N33" s="187">
        <f>(IF(ISERROR(VLOOKUP($B33,'Recorded Allegations'!$A$2:$BO$399,MATCH($F$4,'Recorded Allegations'!$A$1:$BO$1,FALSE),0)
),"0",( VLOOKUP($B33,'Recorded Allegations'!$A$2:$BO$399,MATCH($F$4,'Recorded Allegations'!$A$1:$BO$1,FALSE),0)
)))- (IF(ISERROR(VLOOKUP($B33,'Recorded Allegations'!$A$2:$BO$399,MATCH($D$4,'Recorded Allegations'!$A$1:$BO$1,FALSE)-1,0)
),"0",( VLOOKUP($B33,'Recorded Allegations'!$A$2:$BO$399,MATCH($D$4,'Recorded Allegations'!$A$1:$BO$1,FALSE)-1,0)
)))</f>
        <v>7</v>
      </c>
      <c r="O33" s="14">
        <f t="shared" si="1"/>
        <v>-0.2857142857142857</v>
      </c>
      <c r="P33" s="11"/>
      <c r="Q33" s="114"/>
      <c r="R33" s="11"/>
      <c r="X33" s="11"/>
      <c r="Y33" s="11"/>
      <c r="Z33" s="11"/>
      <c r="AA33" s="11"/>
      <c r="AB33" s="11"/>
      <c r="AC33" s="11"/>
      <c r="AD33" s="11"/>
      <c r="AE33" s="11"/>
    </row>
    <row r="34" spans="1:34" ht="28.5" customHeight="1" x14ac:dyDescent="0.2">
      <c r="A34" s="11"/>
      <c r="B34" s="9" t="s">
        <v>12</v>
      </c>
      <c r="C34" s="38">
        <f>SUM(C8:C33)</f>
        <v>583</v>
      </c>
      <c r="D34" s="38">
        <f t="shared" ref="D34:E34" si="4">SUM(D8:D33)</f>
        <v>563</v>
      </c>
      <c r="E34" s="38">
        <f t="shared" si="4"/>
        <v>576</v>
      </c>
      <c r="F34" s="38">
        <f>SUM(F8:F33)</f>
        <v>249</v>
      </c>
      <c r="G34" s="178">
        <f>SUM(G8:G33)</f>
        <v>36</v>
      </c>
      <c r="H34" s="178">
        <f t="shared" ref="H34:L34" si="5">SUM(H8:H33)</f>
        <v>54</v>
      </c>
      <c r="I34" s="178">
        <f t="shared" si="5"/>
        <v>103</v>
      </c>
      <c r="J34" s="178">
        <f t="shared" si="5"/>
        <v>56</v>
      </c>
      <c r="K34" s="178">
        <f t="shared" si="5"/>
        <v>0</v>
      </c>
      <c r="L34" s="178">
        <f t="shared" si="5"/>
        <v>0</v>
      </c>
      <c r="M34" s="38">
        <f>SUM(M8:M33)</f>
        <v>1971</v>
      </c>
      <c r="N34" s="121">
        <f>SUM(N8:N33)</f>
        <v>1883</v>
      </c>
      <c r="O34" s="14">
        <f t="shared" si="1"/>
        <v>4.6733935209771642E-2</v>
      </c>
      <c r="P34" s="11"/>
      <c r="Q34" s="11"/>
      <c r="R34" s="11"/>
      <c r="X34" s="11"/>
      <c r="Y34" s="11"/>
      <c r="Z34" s="11"/>
      <c r="AA34" s="11"/>
      <c r="AB34" s="11"/>
      <c r="AC34" s="11"/>
      <c r="AD34" s="11"/>
      <c r="AE34" s="11"/>
    </row>
    <row r="35" spans="1:34" ht="28.5" customHeight="1" x14ac:dyDescent="0.2">
      <c r="A35" s="11"/>
      <c r="B35" s="9" t="s">
        <v>13</v>
      </c>
      <c r="C35" s="8">
        <f>((100/$M$34)*C34)/100</f>
        <v>0.29578893962455605</v>
      </c>
      <c r="D35" s="8">
        <f>((100/$M$34)*D34)/100</f>
        <v>0.28564180618975138</v>
      </c>
      <c r="E35" s="8">
        <f>((100/$M$34)*E34)/100</f>
        <v>0.29223744292237441</v>
      </c>
      <c r="F35" s="8">
        <f>((100/$M$34)*F34)/100</f>
        <v>0.12633181126331811</v>
      </c>
      <c r="G35" s="8" t="s">
        <v>11</v>
      </c>
      <c r="H35" s="8" t="s">
        <v>11</v>
      </c>
      <c r="I35" s="8" t="s">
        <v>11</v>
      </c>
      <c r="J35" s="8" t="s">
        <v>11</v>
      </c>
      <c r="K35" s="8" t="s">
        <v>11</v>
      </c>
      <c r="L35" s="8" t="s">
        <v>11</v>
      </c>
      <c r="M35" s="8">
        <v>1</v>
      </c>
      <c r="N35" s="15"/>
      <c r="O35" s="15"/>
      <c r="P35" s="11"/>
      <c r="Q35" s="11"/>
      <c r="R35" s="11"/>
      <c r="X35" s="11"/>
      <c r="Y35" s="11"/>
      <c r="Z35" s="11"/>
      <c r="AA35" s="11"/>
      <c r="AB35" s="11"/>
      <c r="AC35" s="11"/>
      <c r="AD35" s="11"/>
      <c r="AE35" s="11"/>
    </row>
    <row r="36" spans="1:34" x14ac:dyDescent="0.2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20"/>
      <c r="L36" s="120"/>
      <c r="M36" s="11"/>
      <c r="N36" s="11"/>
      <c r="O36" s="11"/>
      <c r="P36" s="11"/>
      <c r="Q36" s="11"/>
      <c r="R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20"/>
      <c r="L37" s="120"/>
      <c r="M37" s="11"/>
      <c r="N37" s="11"/>
      <c r="O37" s="11"/>
      <c r="P37" s="11"/>
      <c r="Q37" s="11"/>
      <c r="R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11"/>
      <c r="B38" s="13"/>
      <c r="C38" s="11"/>
      <c r="D38" s="11"/>
      <c r="E38" s="11"/>
      <c r="F38" s="11"/>
      <c r="G38" s="11"/>
      <c r="H38" s="11"/>
      <c r="I38" s="11"/>
      <c r="J38" s="11"/>
      <c r="K38" s="120"/>
      <c r="L38" s="120"/>
      <c r="M38" s="11"/>
      <c r="N38" s="11"/>
      <c r="O38" s="11"/>
      <c r="P38" s="11"/>
      <c r="Q38" s="11"/>
      <c r="R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20"/>
      <c r="L39" s="120"/>
      <c r="M39" s="11"/>
      <c r="N39" s="11"/>
      <c r="O39" s="11"/>
      <c r="P39" s="11"/>
      <c r="Q39" s="11"/>
      <c r="R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">
      <c r="A40" s="11"/>
      <c r="B40" s="12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1"/>
      <c r="Q40" s="11"/>
      <c r="R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20"/>
      <c r="L41" s="120"/>
      <c r="M41" s="11"/>
      <c r="N41" s="11"/>
      <c r="O41" s="11"/>
      <c r="P41" s="11"/>
      <c r="Q41" s="11"/>
      <c r="R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20"/>
      <c r="L42" s="120"/>
      <c r="M42" s="11"/>
      <c r="N42" s="11"/>
      <c r="O42" s="11"/>
      <c r="P42" s="11"/>
      <c r="Q42" s="11"/>
      <c r="R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20"/>
      <c r="L43" s="120"/>
      <c r="M43" s="11"/>
      <c r="N43" s="11"/>
      <c r="O43" s="11"/>
      <c r="P43" s="11"/>
      <c r="Q43" s="11"/>
      <c r="R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20"/>
      <c r="L44" s="120"/>
      <c r="M44" s="11"/>
      <c r="N44" s="11"/>
      <c r="O44" s="11"/>
      <c r="P44" s="11"/>
      <c r="Q44" s="11"/>
      <c r="R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20"/>
      <c r="L45" s="120"/>
      <c r="M45" s="11"/>
      <c r="N45" s="11"/>
      <c r="O45" s="11"/>
      <c r="P45" s="11"/>
      <c r="Q45" s="11"/>
      <c r="R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20"/>
      <c r="L46" s="120"/>
      <c r="M46" s="11"/>
      <c r="N46" s="11"/>
      <c r="O46" s="11"/>
      <c r="P46" s="11"/>
      <c r="Q46" s="11"/>
      <c r="R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20"/>
      <c r="L47" s="120"/>
      <c r="M47" s="11"/>
      <c r="N47" s="11"/>
      <c r="O47" s="11"/>
      <c r="P47" s="11"/>
      <c r="Q47" s="11"/>
      <c r="R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20"/>
      <c r="L48" s="120"/>
      <c r="M48" s="11"/>
      <c r="N48" s="11"/>
      <c r="O48" s="11"/>
      <c r="P48" s="11"/>
      <c r="Q48" s="11"/>
      <c r="R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20"/>
      <c r="L49" s="120"/>
      <c r="M49" s="11"/>
      <c r="N49" s="11"/>
      <c r="O49" s="11"/>
      <c r="P49" s="11"/>
      <c r="Q49" s="11"/>
      <c r="R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20"/>
      <c r="L50" s="120"/>
      <c r="M50" s="11"/>
      <c r="N50" s="11"/>
      <c r="O50" s="11"/>
      <c r="P50" s="11"/>
      <c r="Q50" s="11"/>
      <c r="R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20"/>
      <c r="L51" s="120"/>
      <c r="M51" s="11"/>
      <c r="N51" s="11"/>
      <c r="O51" s="11"/>
      <c r="P51" s="11"/>
      <c r="Q51" s="11"/>
      <c r="R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20"/>
      <c r="L52" s="120"/>
      <c r="M52" s="11"/>
      <c r="N52" s="11"/>
      <c r="O52" s="11"/>
      <c r="P52" s="11"/>
      <c r="Q52" s="11"/>
      <c r="R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20"/>
      <c r="L53" s="120"/>
      <c r="M53" s="11"/>
      <c r="N53" s="11"/>
      <c r="O53" s="11"/>
      <c r="P53" s="11"/>
      <c r="Q53" s="11"/>
      <c r="R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20"/>
      <c r="L54" s="120"/>
      <c r="M54" s="11"/>
      <c r="N54" s="11"/>
      <c r="O54" s="11"/>
      <c r="P54" s="11"/>
      <c r="Q54" s="11"/>
      <c r="R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20"/>
      <c r="L55" s="120"/>
      <c r="M55" s="11"/>
      <c r="N55" s="11"/>
      <c r="O55" s="11"/>
      <c r="P55" s="11"/>
      <c r="Q55" s="11"/>
      <c r="R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20"/>
      <c r="L56" s="120"/>
      <c r="M56" s="11"/>
      <c r="N56" s="11"/>
      <c r="O56" s="11"/>
      <c r="P56" s="11"/>
      <c r="Q56" s="11"/>
      <c r="R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20"/>
      <c r="L57" s="120"/>
      <c r="M57" s="11"/>
      <c r="N57" s="11"/>
      <c r="O57" s="11"/>
      <c r="P57" s="11"/>
      <c r="Q57" s="11"/>
      <c r="R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20"/>
      <c r="L58" s="120"/>
      <c r="M58" s="11"/>
      <c r="N58" s="11"/>
      <c r="O58" s="11"/>
      <c r="P58" s="11"/>
      <c r="Q58" s="11"/>
      <c r="R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20"/>
      <c r="L59" s="120"/>
      <c r="M59" s="11"/>
      <c r="N59" s="11"/>
      <c r="O59" s="11"/>
      <c r="P59" s="11"/>
      <c r="Q59" s="11"/>
      <c r="R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20"/>
      <c r="L60" s="120"/>
      <c r="M60" s="11"/>
      <c r="N60" s="11"/>
      <c r="O60" s="11"/>
      <c r="P60" s="11"/>
      <c r="Q60" s="11"/>
      <c r="R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20"/>
      <c r="L61" s="120"/>
      <c r="M61" s="11"/>
      <c r="N61" s="11"/>
      <c r="O61" s="11"/>
      <c r="P61" s="11"/>
      <c r="Q61" s="11"/>
      <c r="R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20"/>
      <c r="L62" s="120"/>
      <c r="M62" s="11"/>
      <c r="N62" s="11"/>
      <c r="O62" s="11"/>
      <c r="P62" s="11"/>
      <c r="Q62" s="11"/>
      <c r="R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20"/>
      <c r="L63" s="120"/>
      <c r="M63" s="11"/>
      <c r="N63" s="11"/>
      <c r="O63" s="11"/>
      <c r="P63" s="11"/>
      <c r="Q63" s="11"/>
      <c r="R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20"/>
      <c r="L64" s="120"/>
      <c r="M64" s="11"/>
      <c r="N64" s="11"/>
      <c r="O64" s="11"/>
      <c r="P64" s="11"/>
      <c r="Q64" s="11"/>
      <c r="R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20"/>
      <c r="L65" s="120"/>
      <c r="M65" s="11"/>
      <c r="N65" s="11"/>
      <c r="O65" s="11"/>
      <c r="P65" s="11"/>
      <c r="Q65" s="11"/>
      <c r="R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20"/>
      <c r="L66" s="120"/>
      <c r="M66" s="11"/>
      <c r="N66" s="11"/>
      <c r="O66" s="11"/>
      <c r="P66" s="11"/>
      <c r="Q66" s="11"/>
      <c r="R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20"/>
      <c r="L67" s="120"/>
      <c r="M67" s="11"/>
      <c r="N67" s="11"/>
      <c r="O67" s="11"/>
      <c r="P67" s="11"/>
      <c r="Q67" s="11"/>
      <c r="R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20"/>
      <c r="L68" s="120"/>
      <c r="M68" s="11"/>
      <c r="N68" s="11"/>
      <c r="O68" s="11"/>
      <c r="P68" s="11"/>
      <c r="Q68" s="11"/>
      <c r="R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20"/>
      <c r="L69" s="120"/>
      <c r="M69" s="11"/>
      <c r="N69" s="11"/>
      <c r="O69" s="11"/>
      <c r="P69" s="11"/>
      <c r="Q69" s="11"/>
      <c r="R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20"/>
      <c r="L70" s="120"/>
      <c r="M70" s="11"/>
      <c r="N70" s="11"/>
      <c r="O70" s="11"/>
      <c r="P70" s="11"/>
      <c r="Q70" s="11"/>
      <c r="R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20"/>
      <c r="L71" s="120"/>
      <c r="M71" s="11"/>
      <c r="N71" s="11"/>
      <c r="O71" s="11"/>
      <c r="P71" s="11"/>
      <c r="Q71" s="11"/>
      <c r="R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20"/>
      <c r="L72" s="120"/>
      <c r="M72" s="11"/>
      <c r="N72" s="11"/>
      <c r="O72" s="11"/>
      <c r="P72" s="11"/>
      <c r="Q72" s="11"/>
      <c r="R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20"/>
      <c r="L73" s="120"/>
      <c r="M73" s="11"/>
      <c r="N73" s="11"/>
      <c r="O73" s="11"/>
      <c r="P73" s="11"/>
      <c r="Q73" s="11"/>
      <c r="R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20"/>
      <c r="L74" s="120"/>
      <c r="M74" s="11"/>
      <c r="N74" s="11"/>
      <c r="O74" s="11"/>
      <c r="P74" s="11"/>
      <c r="Q74" s="11"/>
      <c r="R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20"/>
      <c r="L75" s="120"/>
      <c r="M75" s="11"/>
      <c r="N75" s="11"/>
      <c r="O75" s="11"/>
      <c r="P75" s="11"/>
      <c r="Q75" s="11"/>
      <c r="R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20"/>
      <c r="L76" s="120"/>
      <c r="M76" s="11"/>
      <c r="N76" s="11"/>
      <c r="O76" s="11"/>
      <c r="P76" s="11"/>
      <c r="Q76" s="11"/>
      <c r="R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20"/>
      <c r="L77" s="120"/>
      <c r="M77" s="11"/>
      <c r="N77" s="11"/>
      <c r="O77" s="11"/>
      <c r="P77" s="11"/>
      <c r="Q77" s="11"/>
      <c r="R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20"/>
      <c r="L78" s="120"/>
      <c r="M78" s="11"/>
      <c r="N78" s="11"/>
      <c r="O78" s="11"/>
      <c r="P78" s="11"/>
      <c r="Q78" s="11"/>
      <c r="R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20"/>
      <c r="L79" s="120"/>
      <c r="M79" s="11"/>
      <c r="N79" s="11"/>
      <c r="O79" s="11"/>
      <c r="P79" s="11"/>
      <c r="Q79" s="11"/>
      <c r="R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20"/>
      <c r="L80" s="120"/>
      <c r="M80" s="11"/>
      <c r="N80" s="11"/>
      <c r="O80" s="11"/>
      <c r="P80" s="11"/>
      <c r="Q80" s="11"/>
      <c r="R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20"/>
      <c r="L81" s="120"/>
      <c r="M81" s="11"/>
      <c r="N81" s="11"/>
      <c r="O81" s="11"/>
      <c r="P81" s="11"/>
      <c r="Q81" s="11"/>
      <c r="R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20"/>
      <c r="L82" s="120"/>
      <c r="M82" s="11"/>
      <c r="N82" s="11"/>
      <c r="O82" s="11"/>
      <c r="P82" s="11"/>
      <c r="Q82" s="11"/>
      <c r="R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20"/>
      <c r="L83" s="120"/>
      <c r="M83" s="11"/>
      <c r="N83" s="11"/>
      <c r="O83" s="11"/>
      <c r="P83" s="11"/>
      <c r="Q83" s="11"/>
      <c r="R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20"/>
      <c r="L84" s="120"/>
      <c r="M84" s="11"/>
      <c r="N84" s="11"/>
      <c r="O84" s="11"/>
      <c r="P84" s="11"/>
      <c r="Q84" s="11"/>
      <c r="R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20"/>
      <c r="L85" s="120"/>
      <c r="M85" s="11"/>
      <c r="N85" s="11"/>
      <c r="O85" s="11"/>
      <c r="P85" s="11"/>
      <c r="Q85" s="11"/>
      <c r="R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20"/>
      <c r="L86" s="120"/>
      <c r="M86" s="11"/>
      <c r="N86" s="11"/>
      <c r="O86" s="11"/>
      <c r="P86" s="11"/>
      <c r="Q86" s="11"/>
      <c r="R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0"/>
      <c r="L87" s="120"/>
      <c r="M87" s="11"/>
      <c r="N87" s="11"/>
      <c r="O87" s="11"/>
      <c r="P87" s="11"/>
      <c r="Q87" s="11"/>
      <c r="R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0"/>
      <c r="L88" s="120"/>
      <c r="M88" s="11"/>
      <c r="N88" s="11"/>
      <c r="O88" s="11"/>
      <c r="P88" s="11"/>
      <c r="Q88" s="11"/>
      <c r="R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0"/>
      <c r="L89" s="120"/>
      <c r="M89" s="11"/>
      <c r="N89" s="11"/>
      <c r="O89" s="11"/>
      <c r="P89" s="11"/>
      <c r="Q89" s="11"/>
      <c r="R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0"/>
      <c r="L90" s="120"/>
      <c r="M90" s="11"/>
      <c r="N90" s="11"/>
      <c r="O90" s="11"/>
      <c r="P90" s="11"/>
      <c r="Q90" s="11"/>
      <c r="R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0"/>
      <c r="L91" s="120"/>
      <c r="M91" s="11"/>
      <c r="N91" s="11"/>
      <c r="O91" s="11"/>
      <c r="P91" s="11"/>
      <c r="Q91" s="11"/>
      <c r="R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0"/>
      <c r="L92" s="120"/>
      <c r="M92" s="11"/>
      <c r="N92" s="11"/>
      <c r="O92" s="11"/>
      <c r="P92" s="11"/>
      <c r="Q92" s="11"/>
      <c r="R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0"/>
      <c r="L93" s="120"/>
      <c r="M93" s="11"/>
      <c r="N93" s="11"/>
      <c r="O93" s="11"/>
      <c r="P93" s="11"/>
      <c r="Q93" s="11"/>
      <c r="R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0"/>
      <c r="L94" s="120"/>
      <c r="M94" s="11"/>
      <c r="N94" s="11"/>
      <c r="O94" s="11"/>
      <c r="P94" s="11"/>
      <c r="Q94" s="11"/>
      <c r="R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">
      <c r="A95" s="11"/>
      <c r="B95" s="3"/>
      <c r="S95" s="3"/>
      <c r="T95" s="3"/>
      <c r="U95" s="3"/>
      <c r="V95" s="3"/>
      <c r="W95" s="3"/>
    </row>
    <row r="96" spans="1:34" x14ac:dyDescent="0.2">
      <c r="A96" s="11"/>
      <c r="B96" s="3"/>
      <c r="S96" s="3"/>
      <c r="T96" s="3"/>
      <c r="U96" s="3"/>
      <c r="V96" s="3"/>
      <c r="W96" s="3"/>
    </row>
    <row r="97" spans="1:23" x14ac:dyDescent="0.2">
      <c r="A97" s="11"/>
      <c r="B97" s="3"/>
      <c r="S97" s="3"/>
      <c r="T97" s="3"/>
      <c r="U97" s="3"/>
      <c r="V97" s="3"/>
      <c r="W97" s="3"/>
    </row>
    <row r="98" spans="1:23" x14ac:dyDescent="0.2">
      <c r="A98" s="11"/>
      <c r="B98" s="3"/>
      <c r="S98" s="3"/>
      <c r="T98" s="3"/>
      <c r="U98" s="3"/>
      <c r="V98" s="3"/>
      <c r="W98" s="3"/>
    </row>
    <row r="99" spans="1:23" x14ac:dyDescent="0.2">
      <c r="A99" s="11"/>
      <c r="B99" s="3"/>
      <c r="S99" s="3"/>
      <c r="T99" s="3"/>
      <c r="U99" s="3"/>
      <c r="V99" s="3"/>
      <c r="W99" s="3"/>
    </row>
    <row r="100" spans="1:23" x14ac:dyDescent="0.2">
      <c r="A100" s="11"/>
      <c r="B100" s="3"/>
      <c r="S100" s="3"/>
      <c r="T100" s="3"/>
      <c r="U100" s="3"/>
      <c r="V100" s="3"/>
      <c r="W100" s="3"/>
    </row>
    <row r="101" spans="1:23" x14ac:dyDescent="0.2">
      <c r="A101" s="11"/>
      <c r="B101" s="3"/>
      <c r="S101" s="3"/>
      <c r="T101" s="3"/>
      <c r="U101" s="3"/>
      <c r="V101" s="3"/>
      <c r="W101" s="3"/>
    </row>
    <row r="102" spans="1:23" x14ac:dyDescent="0.2">
      <c r="A102" s="11"/>
      <c r="B102" s="3"/>
      <c r="S102" s="3"/>
      <c r="T102" s="3"/>
      <c r="U102" s="3"/>
      <c r="V102" s="3"/>
      <c r="W102" s="3"/>
    </row>
    <row r="103" spans="1:23" x14ac:dyDescent="0.2">
      <c r="A103" s="11"/>
      <c r="B103" s="3"/>
      <c r="S103" s="3"/>
      <c r="T103" s="3"/>
      <c r="U103" s="3"/>
      <c r="V103" s="3"/>
      <c r="W103" s="3"/>
    </row>
    <row r="104" spans="1:23" x14ac:dyDescent="0.2">
      <c r="A104" s="11"/>
      <c r="B104" s="3"/>
      <c r="S104" s="3"/>
      <c r="T104" s="3"/>
      <c r="U104" s="3"/>
      <c r="V104" s="3"/>
      <c r="W104" s="3"/>
    </row>
    <row r="105" spans="1:23" x14ac:dyDescent="0.2">
      <c r="A105" s="11"/>
      <c r="B105" s="3"/>
      <c r="S105" s="3"/>
      <c r="T105" s="3"/>
      <c r="U105" s="3"/>
      <c r="V105" s="3"/>
      <c r="W105" s="3"/>
    </row>
    <row r="106" spans="1:23" x14ac:dyDescent="0.2">
      <c r="A106" s="11"/>
      <c r="B106" s="3"/>
      <c r="S106" s="3"/>
      <c r="T106" s="3"/>
      <c r="U106" s="3"/>
      <c r="V106" s="3"/>
      <c r="W106" s="3"/>
    </row>
    <row r="107" spans="1:23" x14ac:dyDescent="0.2">
      <c r="A107" s="11"/>
      <c r="B107" s="3"/>
      <c r="S107" s="3"/>
      <c r="T107" s="3"/>
      <c r="U107" s="3"/>
      <c r="V107" s="3"/>
      <c r="W107" s="3"/>
    </row>
    <row r="108" spans="1:23" x14ac:dyDescent="0.2">
      <c r="A108" s="11"/>
      <c r="B108" s="3"/>
      <c r="S108" s="3"/>
      <c r="T108" s="3"/>
      <c r="U108" s="3"/>
      <c r="V108" s="3"/>
      <c r="W108" s="3"/>
    </row>
    <row r="109" spans="1:23" x14ac:dyDescent="0.2">
      <c r="A109" s="11"/>
      <c r="B109" s="3"/>
      <c r="S109" s="3"/>
      <c r="T109" s="3"/>
      <c r="U109" s="3"/>
      <c r="V109" s="3"/>
      <c r="W109" s="3"/>
    </row>
    <row r="110" spans="1:23" x14ac:dyDescent="0.2">
      <c r="A110" s="11"/>
      <c r="B110" s="3"/>
      <c r="S110" s="3"/>
      <c r="T110" s="3"/>
      <c r="U110" s="3"/>
      <c r="V110" s="3"/>
      <c r="W110" s="3"/>
    </row>
    <row r="111" spans="1:23" x14ac:dyDescent="0.2">
      <c r="A111" s="11"/>
      <c r="B111" s="3"/>
      <c r="S111" s="3"/>
      <c r="T111" s="3"/>
      <c r="U111" s="3"/>
      <c r="V111" s="3"/>
      <c r="W111" s="3"/>
    </row>
    <row r="112" spans="1:23" x14ac:dyDescent="0.2">
      <c r="A112" s="11"/>
      <c r="B112" s="3"/>
      <c r="S112" s="3"/>
      <c r="T112" s="3"/>
      <c r="U112" s="3"/>
      <c r="V112" s="3"/>
      <c r="W112" s="3"/>
    </row>
    <row r="113" spans="1:23" x14ac:dyDescent="0.2">
      <c r="A113" s="11"/>
      <c r="B113" s="3"/>
      <c r="S113" s="3"/>
      <c r="T113" s="3"/>
      <c r="U113" s="3"/>
      <c r="V113" s="3"/>
      <c r="W113" s="3"/>
    </row>
    <row r="114" spans="1:23" x14ac:dyDescent="0.2">
      <c r="A114" s="11"/>
      <c r="B114" s="3"/>
      <c r="S114" s="3"/>
      <c r="T114" s="3"/>
      <c r="U114" s="3"/>
      <c r="V114" s="3"/>
      <c r="W114" s="3"/>
    </row>
    <row r="115" spans="1:23" x14ac:dyDescent="0.2">
      <c r="A115" s="11"/>
      <c r="B115" s="3"/>
      <c r="S115" s="3"/>
      <c r="T115" s="3"/>
      <c r="U115" s="3"/>
      <c r="V115" s="3"/>
      <c r="W115" s="3"/>
    </row>
    <row r="116" spans="1:23" x14ac:dyDescent="0.2">
      <c r="A116" s="11"/>
      <c r="B116" s="3"/>
      <c r="S116" s="3"/>
      <c r="T116" s="3"/>
      <c r="U116" s="3"/>
      <c r="V116" s="3"/>
      <c r="W116" s="3"/>
    </row>
    <row r="117" spans="1:23" x14ac:dyDescent="0.2">
      <c r="A117" s="11"/>
      <c r="B117" s="3"/>
      <c r="S117" s="3"/>
      <c r="T117" s="3"/>
      <c r="U117" s="3"/>
      <c r="V117" s="3"/>
      <c r="W117" s="3"/>
    </row>
  </sheetData>
  <sheetProtection password="BC6F" sheet="1" objects="1" scenarios="1"/>
  <conditionalFormatting sqref="M8:M33">
    <cfRule type="colorScale" priority="1">
      <colorScale>
        <cfvo type="min"/>
        <cfvo type="max"/>
        <color rgb="FFFCFCFF"/>
        <color theme="0" tint="-0.249977111117893"/>
      </colorScale>
    </cfRule>
  </conditionalFormatting>
  <conditionalFormatting sqref="C8:L33">
    <cfRule type="colorScale" priority="12">
      <colorScale>
        <cfvo type="min"/>
        <cfvo type="max"/>
        <color theme="0"/>
        <color theme="6" tint="0.79998168889431442"/>
      </colorScale>
    </cfRule>
  </conditionalFormatting>
  <conditionalFormatting sqref="N8:N33">
    <cfRule type="colorScale" priority="2">
      <colorScale>
        <cfvo type="min"/>
        <cfvo type="max"/>
        <color rgb="FFFCFCFF"/>
        <color theme="0" tint="-0.249977111117893"/>
      </colorScale>
    </cfRule>
  </conditionalFormatting>
  <dataValidations count="1">
    <dataValidation type="list" allowBlank="1" showInputMessage="1" showErrorMessage="1" sqref="D3:D4 F3:F4">
      <formula1>Date</formula1>
    </dataValidation>
  </dataValidations>
  <hyperlinks>
    <hyperlink ref="B38" location="_ftnref2" display="_ftnref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/>
  <headerFooter>
    <oddHeader>&amp;CRESTRICTED</oddHeader>
    <oddFooter>&amp;CRESTRICTED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/>
    <pageSetUpPr fitToPage="1"/>
  </sheetPr>
  <dimension ref="A1:XFD122"/>
  <sheetViews>
    <sheetView showGridLines="0" showRowColHeaders="0" workbookViewId="0">
      <selection activeCell="J13" sqref="J13"/>
    </sheetView>
  </sheetViews>
  <sheetFormatPr defaultRowHeight="15" x14ac:dyDescent="0.25"/>
  <cols>
    <col min="1" max="1" width="3.7109375" customWidth="1"/>
    <col min="2" max="2" width="28.85546875" customWidth="1"/>
    <col min="3" max="3" width="10.85546875" customWidth="1"/>
    <col min="4" max="4" width="9.28515625" customWidth="1"/>
    <col min="5" max="5" width="12.28515625" customWidth="1"/>
    <col min="6" max="6" width="8.7109375" customWidth="1"/>
    <col min="7" max="7" width="11.140625" customWidth="1"/>
    <col min="8" max="8" width="4.42578125" customWidth="1"/>
    <col min="13" max="13" width="103.85546875" customWidth="1"/>
  </cols>
  <sheetData>
    <row r="1" spans="1:16384" s="1" customFormat="1" ht="12" customHeigh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39"/>
      <c r="AOC1" s="39"/>
      <c r="AOD1" s="39"/>
      <c r="AOE1" s="39"/>
      <c r="AOF1" s="39"/>
      <c r="AOG1" s="39"/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39"/>
      <c r="AOS1" s="39"/>
      <c r="AOT1" s="39"/>
      <c r="AOU1" s="39"/>
      <c r="AOV1" s="39"/>
      <c r="AOW1" s="39"/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39"/>
      <c r="API1" s="39"/>
      <c r="APJ1" s="39"/>
      <c r="APK1" s="39"/>
      <c r="APL1" s="39"/>
      <c r="APM1" s="39"/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39"/>
      <c r="APY1" s="39"/>
      <c r="APZ1" s="39"/>
      <c r="AQA1" s="39"/>
      <c r="AQB1" s="39"/>
      <c r="AQC1" s="39"/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39"/>
      <c r="AQO1" s="39"/>
      <c r="AQP1" s="39"/>
      <c r="AQQ1" s="39"/>
      <c r="AQR1" s="39"/>
      <c r="AQS1" s="39"/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39"/>
      <c r="ARE1" s="39"/>
      <c r="ARF1" s="39"/>
      <c r="ARG1" s="39"/>
      <c r="ARH1" s="39"/>
      <c r="ARI1" s="39"/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39"/>
      <c r="ARU1" s="39"/>
      <c r="ARV1" s="39"/>
      <c r="ARW1" s="39"/>
      <c r="ARX1" s="39"/>
      <c r="ARY1" s="39"/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39"/>
      <c r="ASK1" s="39"/>
      <c r="ASL1" s="39"/>
      <c r="ASM1" s="39"/>
      <c r="ASN1" s="39"/>
      <c r="ASO1" s="39"/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39"/>
      <c r="ATA1" s="39"/>
      <c r="ATB1" s="39"/>
      <c r="ATC1" s="39"/>
      <c r="ATD1" s="39"/>
      <c r="ATE1" s="39"/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39"/>
      <c r="ATQ1" s="39"/>
      <c r="ATR1" s="39"/>
      <c r="ATS1" s="39"/>
      <c r="ATT1" s="39"/>
      <c r="ATU1" s="39"/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39"/>
      <c r="AUG1" s="39"/>
      <c r="AUH1" s="39"/>
      <c r="AUI1" s="39"/>
      <c r="AUJ1" s="39"/>
      <c r="AUK1" s="39"/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39"/>
      <c r="AUW1" s="39"/>
      <c r="AUX1" s="39"/>
      <c r="AUY1" s="39"/>
      <c r="AUZ1" s="39"/>
      <c r="AVA1" s="39"/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39"/>
      <c r="AVM1" s="39"/>
      <c r="AVN1" s="39"/>
      <c r="AVO1" s="39"/>
      <c r="AVP1" s="39"/>
      <c r="AVQ1" s="39"/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39"/>
      <c r="AWC1" s="39"/>
      <c r="AWD1" s="39"/>
      <c r="AWE1" s="39"/>
      <c r="AWF1" s="39"/>
      <c r="AWG1" s="39"/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39"/>
      <c r="AWS1" s="39"/>
      <c r="AWT1" s="39"/>
      <c r="AWU1" s="39"/>
      <c r="AWV1" s="39"/>
      <c r="AWW1" s="39"/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39"/>
      <c r="AXI1" s="39"/>
      <c r="AXJ1" s="39"/>
      <c r="AXK1" s="39"/>
      <c r="AXL1" s="39"/>
      <c r="AXM1" s="39"/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39"/>
      <c r="AXY1" s="39"/>
      <c r="AXZ1" s="39"/>
      <c r="AYA1" s="39"/>
      <c r="AYB1" s="39"/>
      <c r="AYC1" s="39"/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39"/>
      <c r="AYO1" s="39"/>
      <c r="AYP1" s="39"/>
      <c r="AYQ1" s="39"/>
      <c r="AYR1" s="39"/>
      <c r="AYS1" s="39"/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39"/>
      <c r="AZE1" s="39"/>
      <c r="AZF1" s="39"/>
      <c r="AZG1" s="39"/>
      <c r="AZH1" s="39"/>
      <c r="AZI1" s="39"/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39"/>
      <c r="AZU1" s="39"/>
      <c r="AZV1" s="39"/>
      <c r="AZW1" s="39"/>
      <c r="AZX1" s="39"/>
      <c r="AZY1" s="39"/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39"/>
      <c r="BAK1" s="39"/>
      <c r="BAL1" s="39"/>
      <c r="BAM1" s="39"/>
      <c r="BAN1" s="39"/>
      <c r="BAO1" s="39"/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39"/>
      <c r="BBA1" s="39"/>
      <c r="BBB1" s="39"/>
      <c r="BBC1" s="39"/>
      <c r="BBD1" s="39"/>
      <c r="BBE1" s="39"/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39"/>
      <c r="BBQ1" s="39"/>
      <c r="BBR1" s="39"/>
      <c r="BBS1" s="39"/>
      <c r="BBT1" s="39"/>
      <c r="BBU1" s="39"/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39"/>
      <c r="BCG1" s="39"/>
      <c r="BCH1" s="39"/>
      <c r="BCI1" s="39"/>
      <c r="BCJ1" s="39"/>
      <c r="BCK1" s="39"/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39"/>
      <c r="BCW1" s="39"/>
      <c r="BCX1" s="39"/>
      <c r="BCY1" s="39"/>
      <c r="BCZ1" s="39"/>
      <c r="BDA1" s="39"/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39"/>
      <c r="BDM1" s="39"/>
      <c r="BDN1" s="39"/>
      <c r="BDO1" s="39"/>
      <c r="BDP1" s="39"/>
      <c r="BDQ1" s="39"/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39"/>
      <c r="BEC1" s="39"/>
      <c r="BED1" s="39"/>
      <c r="BEE1" s="39"/>
      <c r="BEF1" s="39"/>
      <c r="BEG1" s="39"/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39"/>
      <c r="BES1" s="39"/>
      <c r="BET1" s="39"/>
      <c r="BEU1" s="39"/>
      <c r="BEV1" s="39"/>
      <c r="BEW1" s="39"/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39"/>
      <c r="BFI1" s="39"/>
      <c r="BFJ1" s="39"/>
      <c r="BFK1" s="39"/>
      <c r="BFL1" s="39"/>
      <c r="BFM1" s="39"/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39"/>
      <c r="BFY1" s="39"/>
      <c r="BFZ1" s="39"/>
      <c r="BGA1" s="39"/>
      <c r="BGB1" s="39"/>
      <c r="BGC1" s="39"/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39"/>
      <c r="BGO1" s="39"/>
      <c r="BGP1" s="39"/>
      <c r="BGQ1" s="39"/>
      <c r="BGR1" s="39"/>
      <c r="BGS1" s="39"/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39"/>
      <c r="BHE1" s="39"/>
      <c r="BHF1" s="39"/>
      <c r="BHG1" s="39"/>
      <c r="BHH1" s="39"/>
      <c r="BHI1" s="39"/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39"/>
      <c r="BHU1" s="39"/>
      <c r="BHV1" s="39"/>
      <c r="BHW1" s="39"/>
      <c r="BHX1" s="39"/>
      <c r="BHY1" s="39"/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39"/>
      <c r="BIK1" s="39"/>
      <c r="BIL1" s="39"/>
      <c r="BIM1" s="39"/>
      <c r="BIN1" s="39"/>
      <c r="BIO1" s="39"/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39"/>
      <c r="BJA1" s="39"/>
      <c r="BJB1" s="39"/>
      <c r="BJC1" s="39"/>
      <c r="BJD1" s="39"/>
      <c r="BJE1" s="39"/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39"/>
      <c r="BJQ1" s="39"/>
      <c r="BJR1" s="39"/>
      <c r="BJS1" s="39"/>
      <c r="BJT1" s="39"/>
      <c r="BJU1" s="39"/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39"/>
      <c r="BKG1" s="39"/>
      <c r="BKH1" s="39"/>
      <c r="BKI1" s="39"/>
      <c r="BKJ1" s="39"/>
      <c r="BKK1" s="39"/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39"/>
      <c r="BKW1" s="39"/>
      <c r="BKX1" s="39"/>
      <c r="BKY1" s="39"/>
      <c r="BKZ1" s="39"/>
      <c r="BLA1" s="39"/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39"/>
      <c r="BLM1" s="39"/>
      <c r="BLN1" s="39"/>
      <c r="BLO1" s="39"/>
      <c r="BLP1" s="39"/>
      <c r="BLQ1" s="39"/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39"/>
      <c r="BMC1" s="39"/>
      <c r="BMD1" s="39"/>
      <c r="BME1" s="39"/>
      <c r="BMF1" s="39"/>
      <c r="BMG1" s="39"/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39"/>
      <c r="BMS1" s="39"/>
      <c r="BMT1" s="39"/>
      <c r="BMU1" s="39"/>
      <c r="BMV1" s="39"/>
      <c r="BMW1" s="39"/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39"/>
      <c r="BNI1" s="39"/>
      <c r="BNJ1" s="39"/>
      <c r="BNK1" s="39"/>
      <c r="BNL1" s="39"/>
      <c r="BNM1" s="39"/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39"/>
      <c r="BNY1" s="39"/>
      <c r="BNZ1" s="39"/>
      <c r="BOA1" s="39"/>
      <c r="BOB1" s="39"/>
      <c r="BOC1" s="39"/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39"/>
      <c r="BOO1" s="39"/>
      <c r="BOP1" s="39"/>
      <c r="BOQ1" s="39"/>
      <c r="BOR1" s="39"/>
      <c r="BOS1" s="39"/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39"/>
      <c r="BPE1" s="39"/>
      <c r="BPF1" s="39"/>
      <c r="BPG1" s="39"/>
      <c r="BPH1" s="39"/>
      <c r="BPI1" s="39"/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39"/>
      <c r="BPU1" s="39"/>
      <c r="BPV1" s="39"/>
      <c r="BPW1" s="39"/>
      <c r="BPX1" s="39"/>
      <c r="BPY1" s="39"/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39"/>
      <c r="BQK1" s="39"/>
      <c r="BQL1" s="39"/>
      <c r="BQM1" s="39"/>
      <c r="BQN1" s="39"/>
      <c r="BQO1" s="39"/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39"/>
      <c r="BRA1" s="39"/>
      <c r="BRB1" s="39"/>
      <c r="BRC1" s="39"/>
      <c r="BRD1" s="39"/>
      <c r="BRE1" s="39"/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39"/>
      <c r="BRQ1" s="39"/>
      <c r="BRR1" s="39"/>
      <c r="BRS1" s="39"/>
      <c r="BRT1" s="39"/>
      <c r="BRU1" s="39"/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39"/>
      <c r="BSG1" s="39"/>
      <c r="BSH1" s="39"/>
      <c r="BSI1" s="39"/>
      <c r="BSJ1" s="39"/>
      <c r="BSK1" s="39"/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39"/>
      <c r="BSW1" s="39"/>
      <c r="BSX1" s="39"/>
      <c r="BSY1" s="39"/>
      <c r="BSZ1" s="39"/>
      <c r="BTA1" s="39"/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39"/>
      <c r="BTM1" s="39"/>
      <c r="BTN1" s="39"/>
      <c r="BTO1" s="39"/>
      <c r="BTP1" s="39"/>
      <c r="BTQ1" s="39"/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39"/>
      <c r="BUC1" s="39"/>
      <c r="BUD1" s="39"/>
      <c r="BUE1" s="39"/>
      <c r="BUF1" s="39"/>
      <c r="BUG1" s="39"/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39"/>
      <c r="BUS1" s="39"/>
      <c r="BUT1" s="39"/>
      <c r="BUU1" s="39"/>
      <c r="BUV1" s="39"/>
      <c r="BUW1" s="39"/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39"/>
      <c r="BVI1" s="39"/>
      <c r="BVJ1" s="39"/>
      <c r="BVK1" s="39"/>
      <c r="BVL1" s="39"/>
      <c r="BVM1" s="39"/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39"/>
      <c r="BVY1" s="39"/>
      <c r="BVZ1" s="39"/>
      <c r="BWA1" s="39"/>
      <c r="BWB1" s="39"/>
      <c r="BWC1" s="39"/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39"/>
      <c r="BWO1" s="39"/>
      <c r="BWP1" s="39"/>
      <c r="BWQ1" s="39"/>
      <c r="BWR1" s="39"/>
      <c r="BWS1" s="39"/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39"/>
      <c r="BXE1" s="39"/>
      <c r="BXF1" s="39"/>
      <c r="BXG1" s="39"/>
      <c r="BXH1" s="39"/>
      <c r="BXI1" s="39"/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39"/>
      <c r="BXU1" s="39"/>
      <c r="BXV1" s="39"/>
      <c r="BXW1" s="39"/>
      <c r="BXX1" s="39"/>
      <c r="BXY1" s="39"/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39"/>
      <c r="BYK1" s="39"/>
      <c r="BYL1" s="39"/>
      <c r="BYM1" s="39"/>
      <c r="BYN1" s="39"/>
      <c r="BYO1" s="39"/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39"/>
      <c r="BZA1" s="39"/>
      <c r="BZB1" s="39"/>
      <c r="BZC1" s="39"/>
      <c r="BZD1" s="39"/>
      <c r="BZE1" s="39"/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39"/>
      <c r="BZQ1" s="39"/>
      <c r="BZR1" s="39"/>
      <c r="BZS1" s="39"/>
      <c r="BZT1" s="39"/>
      <c r="BZU1" s="39"/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39"/>
      <c r="CAG1" s="39"/>
      <c r="CAH1" s="39"/>
      <c r="CAI1" s="39"/>
      <c r="CAJ1" s="39"/>
      <c r="CAK1" s="39"/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39"/>
      <c r="CAW1" s="39"/>
      <c r="CAX1" s="39"/>
      <c r="CAY1" s="39"/>
      <c r="CAZ1" s="39"/>
      <c r="CBA1" s="39"/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39"/>
      <c r="CBM1" s="39"/>
      <c r="CBN1" s="39"/>
      <c r="CBO1" s="39"/>
      <c r="CBP1" s="39"/>
      <c r="CBQ1" s="39"/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39"/>
      <c r="CCC1" s="39"/>
      <c r="CCD1" s="39"/>
      <c r="CCE1" s="39"/>
      <c r="CCF1" s="39"/>
      <c r="CCG1" s="39"/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39"/>
      <c r="CCS1" s="39"/>
      <c r="CCT1" s="39"/>
      <c r="CCU1" s="39"/>
      <c r="CCV1" s="39"/>
      <c r="CCW1" s="39"/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39"/>
      <c r="CDI1" s="39"/>
      <c r="CDJ1" s="39"/>
      <c r="CDK1" s="39"/>
      <c r="CDL1" s="39"/>
      <c r="CDM1" s="39"/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39"/>
      <c r="CDY1" s="39"/>
      <c r="CDZ1" s="39"/>
      <c r="CEA1" s="39"/>
      <c r="CEB1" s="39"/>
      <c r="CEC1" s="39"/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39"/>
      <c r="CEO1" s="39"/>
      <c r="CEP1" s="39"/>
      <c r="CEQ1" s="39"/>
      <c r="CER1" s="39"/>
      <c r="CES1" s="39"/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39"/>
      <c r="CFE1" s="39"/>
      <c r="CFF1" s="39"/>
      <c r="CFG1" s="39"/>
      <c r="CFH1" s="39"/>
      <c r="CFI1" s="39"/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39"/>
      <c r="CFU1" s="39"/>
      <c r="CFV1" s="39"/>
      <c r="CFW1" s="39"/>
      <c r="CFX1" s="39"/>
      <c r="CFY1" s="39"/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39"/>
      <c r="CGK1" s="39"/>
      <c r="CGL1" s="39"/>
      <c r="CGM1" s="39"/>
      <c r="CGN1" s="39"/>
      <c r="CGO1" s="39"/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39"/>
      <c r="CHA1" s="39"/>
      <c r="CHB1" s="39"/>
      <c r="CHC1" s="39"/>
      <c r="CHD1" s="39"/>
      <c r="CHE1" s="39"/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39"/>
      <c r="CHQ1" s="39"/>
      <c r="CHR1" s="39"/>
      <c r="CHS1" s="39"/>
      <c r="CHT1" s="39"/>
      <c r="CHU1" s="39"/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39"/>
      <c r="CIG1" s="39"/>
      <c r="CIH1" s="39"/>
      <c r="CII1" s="39"/>
      <c r="CIJ1" s="39"/>
      <c r="CIK1" s="39"/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39"/>
      <c r="CIW1" s="39"/>
      <c r="CIX1" s="39"/>
      <c r="CIY1" s="39"/>
      <c r="CIZ1" s="39"/>
      <c r="CJA1" s="39"/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39"/>
      <c r="CJM1" s="39"/>
      <c r="CJN1" s="39"/>
      <c r="CJO1" s="39"/>
      <c r="CJP1" s="39"/>
      <c r="CJQ1" s="39"/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39"/>
      <c r="CKC1" s="39"/>
      <c r="CKD1" s="39"/>
      <c r="CKE1" s="39"/>
      <c r="CKF1" s="39"/>
      <c r="CKG1" s="39"/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39"/>
      <c r="CKS1" s="39"/>
      <c r="CKT1" s="39"/>
      <c r="CKU1" s="39"/>
      <c r="CKV1" s="39"/>
      <c r="CKW1" s="39"/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39"/>
      <c r="CLI1" s="39"/>
      <c r="CLJ1" s="39"/>
      <c r="CLK1" s="39"/>
      <c r="CLL1" s="39"/>
      <c r="CLM1" s="39"/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39"/>
      <c r="CLY1" s="39"/>
      <c r="CLZ1" s="39"/>
      <c r="CMA1" s="39"/>
      <c r="CMB1" s="39"/>
      <c r="CMC1" s="39"/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39"/>
      <c r="CMO1" s="39"/>
      <c r="CMP1" s="39"/>
      <c r="CMQ1" s="39"/>
      <c r="CMR1" s="39"/>
      <c r="CMS1" s="39"/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39"/>
      <c r="CNE1" s="39"/>
      <c r="CNF1" s="39"/>
      <c r="CNG1" s="39"/>
      <c r="CNH1" s="39"/>
      <c r="CNI1" s="39"/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39"/>
      <c r="CNU1" s="39"/>
      <c r="CNV1" s="39"/>
      <c r="CNW1" s="39"/>
      <c r="CNX1" s="39"/>
      <c r="CNY1" s="39"/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39"/>
      <c r="COK1" s="39"/>
      <c r="COL1" s="39"/>
      <c r="COM1" s="39"/>
      <c r="CON1" s="39"/>
      <c r="COO1" s="39"/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39"/>
      <c r="CPA1" s="39"/>
      <c r="CPB1" s="39"/>
      <c r="CPC1" s="39"/>
      <c r="CPD1" s="39"/>
      <c r="CPE1" s="39"/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39"/>
      <c r="CPQ1" s="39"/>
      <c r="CPR1" s="39"/>
      <c r="CPS1" s="39"/>
      <c r="CPT1" s="39"/>
      <c r="CPU1" s="39"/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39"/>
      <c r="CQG1" s="39"/>
      <c r="CQH1" s="39"/>
      <c r="CQI1" s="39"/>
      <c r="CQJ1" s="39"/>
      <c r="CQK1" s="39"/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39"/>
      <c r="CQW1" s="39"/>
      <c r="CQX1" s="39"/>
      <c r="CQY1" s="39"/>
      <c r="CQZ1" s="39"/>
      <c r="CRA1" s="39"/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39"/>
      <c r="CRM1" s="39"/>
      <c r="CRN1" s="39"/>
      <c r="CRO1" s="39"/>
      <c r="CRP1" s="39"/>
      <c r="CRQ1" s="39"/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39"/>
      <c r="CSC1" s="39"/>
      <c r="CSD1" s="39"/>
      <c r="CSE1" s="39"/>
      <c r="CSF1" s="39"/>
      <c r="CSG1" s="39"/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39"/>
      <c r="CSS1" s="39"/>
      <c r="CST1" s="39"/>
      <c r="CSU1" s="39"/>
      <c r="CSV1" s="39"/>
      <c r="CSW1" s="39"/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39"/>
      <c r="CTI1" s="39"/>
      <c r="CTJ1" s="39"/>
      <c r="CTK1" s="39"/>
      <c r="CTL1" s="39"/>
      <c r="CTM1" s="39"/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39"/>
      <c r="CTY1" s="39"/>
      <c r="CTZ1" s="39"/>
      <c r="CUA1" s="39"/>
      <c r="CUB1" s="39"/>
      <c r="CUC1" s="39"/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39"/>
      <c r="CUO1" s="39"/>
      <c r="CUP1" s="39"/>
      <c r="CUQ1" s="39"/>
      <c r="CUR1" s="39"/>
      <c r="CUS1" s="39"/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39"/>
      <c r="CVE1" s="39"/>
      <c r="CVF1" s="39"/>
      <c r="CVG1" s="39"/>
      <c r="CVH1" s="39"/>
      <c r="CVI1" s="39"/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39"/>
      <c r="CVU1" s="39"/>
      <c r="CVV1" s="39"/>
      <c r="CVW1" s="39"/>
      <c r="CVX1" s="39"/>
      <c r="CVY1" s="39"/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39"/>
      <c r="CWK1" s="39"/>
      <c r="CWL1" s="39"/>
      <c r="CWM1" s="39"/>
      <c r="CWN1" s="39"/>
      <c r="CWO1" s="39"/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39"/>
      <c r="CXA1" s="39"/>
      <c r="CXB1" s="39"/>
      <c r="CXC1" s="39"/>
      <c r="CXD1" s="39"/>
      <c r="CXE1" s="39"/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39"/>
      <c r="CXQ1" s="39"/>
      <c r="CXR1" s="39"/>
      <c r="CXS1" s="39"/>
      <c r="CXT1" s="39"/>
      <c r="CXU1" s="39"/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39"/>
      <c r="CYG1" s="39"/>
      <c r="CYH1" s="39"/>
      <c r="CYI1" s="39"/>
      <c r="CYJ1" s="39"/>
      <c r="CYK1" s="39"/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39"/>
      <c r="CYW1" s="39"/>
      <c r="CYX1" s="39"/>
      <c r="CYY1" s="39"/>
      <c r="CYZ1" s="39"/>
      <c r="CZA1" s="39"/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39"/>
      <c r="CZM1" s="39"/>
      <c r="CZN1" s="39"/>
      <c r="CZO1" s="39"/>
      <c r="CZP1" s="39"/>
      <c r="CZQ1" s="39"/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39"/>
      <c r="DAC1" s="39"/>
      <c r="DAD1" s="39"/>
      <c r="DAE1" s="39"/>
      <c r="DAF1" s="39"/>
      <c r="DAG1" s="39"/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39"/>
      <c r="DAS1" s="39"/>
      <c r="DAT1" s="39"/>
      <c r="DAU1" s="39"/>
      <c r="DAV1" s="39"/>
      <c r="DAW1" s="39"/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39"/>
      <c r="DBI1" s="39"/>
      <c r="DBJ1" s="39"/>
      <c r="DBK1" s="39"/>
      <c r="DBL1" s="39"/>
      <c r="DBM1" s="39"/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39"/>
      <c r="DBY1" s="39"/>
      <c r="DBZ1" s="39"/>
      <c r="DCA1" s="39"/>
      <c r="DCB1" s="39"/>
      <c r="DCC1" s="39"/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39"/>
      <c r="DCO1" s="39"/>
      <c r="DCP1" s="39"/>
      <c r="DCQ1" s="39"/>
      <c r="DCR1" s="39"/>
      <c r="DCS1" s="39"/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39"/>
      <c r="DDE1" s="39"/>
      <c r="DDF1" s="39"/>
      <c r="DDG1" s="39"/>
      <c r="DDH1" s="39"/>
      <c r="DDI1" s="39"/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39"/>
      <c r="DDU1" s="39"/>
      <c r="DDV1" s="39"/>
      <c r="DDW1" s="39"/>
      <c r="DDX1" s="39"/>
      <c r="DDY1" s="39"/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39"/>
      <c r="DEK1" s="39"/>
      <c r="DEL1" s="39"/>
      <c r="DEM1" s="39"/>
      <c r="DEN1" s="39"/>
      <c r="DEO1" s="39"/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39"/>
      <c r="DFA1" s="39"/>
      <c r="DFB1" s="39"/>
      <c r="DFC1" s="39"/>
      <c r="DFD1" s="39"/>
      <c r="DFE1" s="39"/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39"/>
      <c r="DFQ1" s="39"/>
      <c r="DFR1" s="39"/>
      <c r="DFS1" s="39"/>
      <c r="DFT1" s="39"/>
      <c r="DFU1" s="39"/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39"/>
      <c r="DGG1" s="39"/>
      <c r="DGH1" s="39"/>
      <c r="DGI1" s="39"/>
      <c r="DGJ1" s="39"/>
      <c r="DGK1" s="39"/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39"/>
      <c r="DGW1" s="39"/>
      <c r="DGX1" s="39"/>
      <c r="DGY1" s="39"/>
      <c r="DGZ1" s="39"/>
      <c r="DHA1" s="39"/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39"/>
      <c r="DHM1" s="39"/>
      <c r="DHN1" s="39"/>
      <c r="DHO1" s="39"/>
      <c r="DHP1" s="39"/>
      <c r="DHQ1" s="39"/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39"/>
      <c r="DIC1" s="39"/>
      <c r="DID1" s="39"/>
      <c r="DIE1" s="39"/>
      <c r="DIF1" s="39"/>
      <c r="DIG1" s="39"/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39"/>
      <c r="DIS1" s="39"/>
      <c r="DIT1" s="39"/>
      <c r="DIU1" s="39"/>
      <c r="DIV1" s="39"/>
      <c r="DIW1" s="39"/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39"/>
      <c r="DJI1" s="39"/>
      <c r="DJJ1" s="39"/>
      <c r="DJK1" s="39"/>
      <c r="DJL1" s="39"/>
      <c r="DJM1" s="39"/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39"/>
      <c r="DJY1" s="39"/>
      <c r="DJZ1" s="39"/>
      <c r="DKA1" s="39"/>
      <c r="DKB1" s="39"/>
      <c r="DKC1" s="39"/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39"/>
      <c r="DKO1" s="39"/>
      <c r="DKP1" s="39"/>
      <c r="DKQ1" s="39"/>
      <c r="DKR1" s="39"/>
      <c r="DKS1" s="39"/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39"/>
      <c r="DLE1" s="39"/>
      <c r="DLF1" s="39"/>
      <c r="DLG1" s="39"/>
      <c r="DLH1" s="39"/>
      <c r="DLI1" s="39"/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39"/>
      <c r="DLU1" s="39"/>
      <c r="DLV1" s="39"/>
      <c r="DLW1" s="39"/>
      <c r="DLX1" s="39"/>
      <c r="DLY1" s="39"/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39"/>
      <c r="DMK1" s="39"/>
      <c r="DML1" s="39"/>
      <c r="DMM1" s="39"/>
      <c r="DMN1" s="39"/>
      <c r="DMO1" s="39"/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39"/>
      <c r="DNA1" s="39"/>
      <c r="DNB1" s="39"/>
      <c r="DNC1" s="39"/>
      <c r="DND1" s="39"/>
      <c r="DNE1" s="39"/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39"/>
      <c r="DNQ1" s="39"/>
      <c r="DNR1" s="39"/>
      <c r="DNS1" s="39"/>
      <c r="DNT1" s="39"/>
      <c r="DNU1" s="39"/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39"/>
      <c r="DOG1" s="39"/>
      <c r="DOH1" s="39"/>
      <c r="DOI1" s="39"/>
      <c r="DOJ1" s="39"/>
      <c r="DOK1" s="39"/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39"/>
      <c r="DOW1" s="39"/>
      <c r="DOX1" s="39"/>
      <c r="DOY1" s="39"/>
      <c r="DOZ1" s="39"/>
      <c r="DPA1" s="39"/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39"/>
      <c r="DPM1" s="39"/>
      <c r="DPN1" s="39"/>
      <c r="DPO1" s="39"/>
      <c r="DPP1" s="39"/>
      <c r="DPQ1" s="39"/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39"/>
      <c r="DQC1" s="39"/>
      <c r="DQD1" s="39"/>
      <c r="DQE1" s="39"/>
      <c r="DQF1" s="39"/>
      <c r="DQG1" s="39"/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39"/>
      <c r="DQS1" s="39"/>
      <c r="DQT1" s="39"/>
      <c r="DQU1" s="39"/>
      <c r="DQV1" s="39"/>
      <c r="DQW1" s="39"/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39"/>
      <c r="DRI1" s="39"/>
      <c r="DRJ1" s="39"/>
      <c r="DRK1" s="39"/>
      <c r="DRL1" s="39"/>
      <c r="DRM1" s="39"/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39"/>
      <c r="DRY1" s="39"/>
      <c r="DRZ1" s="39"/>
      <c r="DSA1" s="39"/>
      <c r="DSB1" s="39"/>
      <c r="DSC1" s="39"/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39"/>
      <c r="DSO1" s="39"/>
      <c r="DSP1" s="39"/>
      <c r="DSQ1" s="39"/>
      <c r="DSR1" s="39"/>
      <c r="DSS1" s="39"/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39"/>
      <c r="DTE1" s="39"/>
      <c r="DTF1" s="39"/>
      <c r="DTG1" s="39"/>
      <c r="DTH1" s="39"/>
      <c r="DTI1" s="39"/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39"/>
      <c r="DTU1" s="39"/>
      <c r="DTV1" s="39"/>
      <c r="DTW1" s="39"/>
      <c r="DTX1" s="39"/>
      <c r="DTY1" s="39"/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39"/>
      <c r="DUK1" s="39"/>
      <c r="DUL1" s="39"/>
      <c r="DUM1" s="39"/>
      <c r="DUN1" s="39"/>
      <c r="DUO1" s="39"/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39"/>
      <c r="DVA1" s="39"/>
      <c r="DVB1" s="39"/>
      <c r="DVC1" s="39"/>
      <c r="DVD1" s="39"/>
      <c r="DVE1" s="39"/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39"/>
      <c r="DVQ1" s="39"/>
      <c r="DVR1" s="39"/>
      <c r="DVS1" s="39"/>
      <c r="DVT1" s="39"/>
      <c r="DVU1" s="39"/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39"/>
      <c r="DWG1" s="39"/>
      <c r="DWH1" s="39"/>
      <c r="DWI1" s="39"/>
      <c r="DWJ1" s="39"/>
      <c r="DWK1" s="39"/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39"/>
      <c r="DWW1" s="39"/>
      <c r="DWX1" s="39"/>
      <c r="DWY1" s="39"/>
      <c r="DWZ1" s="39"/>
      <c r="DXA1" s="39"/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39"/>
      <c r="DXM1" s="39"/>
      <c r="DXN1" s="39"/>
      <c r="DXO1" s="39"/>
      <c r="DXP1" s="39"/>
      <c r="DXQ1" s="39"/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39"/>
      <c r="DYC1" s="39"/>
      <c r="DYD1" s="39"/>
      <c r="DYE1" s="39"/>
      <c r="DYF1" s="39"/>
      <c r="DYG1" s="39"/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39"/>
      <c r="DYS1" s="39"/>
      <c r="DYT1" s="39"/>
      <c r="DYU1" s="39"/>
      <c r="DYV1" s="39"/>
      <c r="DYW1" s="39"/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39"/>
      <c r="DZI1" s="39"/>
      <c r="DZJ1" s="39"/>
      <c r="DZK1" s="39"/>
      <c r="DZL1" s="39"/>
      <c r="DZM1" s="39"/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39"/>
      <c r="DZY1" s="39"/>
      <c r="DZZ1" s="39"/>
      <c r="EAA1" s="39"/>
      <c r="EAB1" s="39"/>
      <c r="EAC1" s="39"/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39"/>
      <c r="EAO1" s="39"/>
      <c r="EAP1" s="39"/>
      <c r="EAQ1" s="39"/>
      <c r="EAR1" s="39"/>
      <c r="EAS1" s="39"/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39"/>
      <c r="EBE1" s="39"/>
      <c r="EBF1" s="39"/>
      <c r="EBG1" s="39"/>
      <c r="EBH1" s="39"/>
      <c r="EBI1" s="39"/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39"/>
      <c r="EBU1" s="39"/>
      <c r="EBV1" s="39"/>
      <c r="EBW1" s="39"/>
      <c r="EBX1" s="39"/>
      <c r="EBY1" s="39"/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39"/>
      <c r="ECK1" s="39"/>
      <c r="ECL1" s="39"/>
      <c r="ECM1" s="39"/>
      <c r="ECN1" s="39"/>
      <c r="ECO1" s="39"/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39"/>
      <c r="EDA1" s="39"/>
      <c r="EDB1" s="39"/>
      <c r="EDC1" s="39"/>
      <c r="EDD1" s="39"/>
      <c r="EDE1" s="39"/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39"/>
      <c r="EDQ1" s="39"/>
      <c r="EDR1" s="39"/>
      <c r="EDS1" s="39"/>
      <c r="EDT1" s="39"/>
      <c r="EDU1" s="39"/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39"/>
      <c r="EEG1" s="39"/>
      <c r="EEH1" s="39"/>
      <c r="EEI1" s="39"/>
      <c r="EEJ1" s="39"/>
      <c r="EEK1" s="39"/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39"/>
      <c r="EEW1" s="39"/>
      <c r="EEX1" s="39"/>
      <c r="EEY1" s="39"/>
      <c r="EEZ1" s="39"/>
      <c r="EFA1" s="39"/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39"/>
      <c r="EFM1" s="39"/>
      <c r="EFN1" s="39"/>
      <c r="EFO1" s="39"/>
      <c r="EFP1" s="39"/>
      <c r="EFQ1" s="39"/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39"/>
      <c r="EGC1" s="39"/>
      <c r="EGD1" s="39"/>
      <c r="EGE1" s="39"/>
      <c r="EGF1" s="39"/>
      <c r="EGG1" s="39"/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39"/>
      <c r="EGS1" s="39"/>
      <c r="EGT1" s="39"/>
      <c r="EGU1" s="39"/>
      <c r="EGV1" s="39"/>
      <c r="EGW1" s="39"/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39"/>
      <c r="EHI1" s="39"/>
      <c r="EHJ1" s="39"/>
      <c r="EHK1" s="39"/>
      <c r="EHL1" s="39"/>
      <c r="EHM1" s="39"/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39"/>
      <c r="EHY1" s="39"/>
      <c r="EHZ1" s="39"/>
      <c r="EIA1" s="39"/>
      <c r="EIB1" s="39"/>
      <c r="EIC1" s="39"/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39"/>
      <c r="EIO1" s="39"/>
      <c r="EIP1" s="39"/>
      <c r="EIQ1" s="39"/>
      <c r="EIR1" s="39"/>
      <c r="EIS1" s="39"/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39"/>
      <c r="EJE1" s="39"/>
      <c r="EJF1" s="39"/>
      <c r="EJG1" s="39"/>
      <c r="EJH1" s="39"/>
      <c r="EJI1" s="39"/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39"/>
      <c r="EJU1" s="39"/>
      <c r="EJV1" s="39"/>
      <c r="EJW1" s="39"/>
      <c r="EJX1" s="39"/>
      <c r="EJY1" s="39"/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39"/>
      <c r="EKK1" s="39"/>
      <c r="EKL1" s="39"/>
      <c r="EKM1" s="39"/>
      <c r="EKN1" s="39"/>
      <c r="EKO1" s="39"/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39"/>
      <c r="ELA1" s="39"/>
      <c r="ELB1" s="39"/>
      <c r="ELC1" s="39"/>
      <c r="ELD1" s="39"/>
      <c r="ELE1" s="39"/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39"/>
      <c r="ELQ1" s="39"/>
      <c r="ELR1" s="39"/>
      <c r="ELS1" s="39"/>
      <c r="ELT1" s="39"/>
      <c r="ELU1" s="39"/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39"/>
      <c r="EMG1" s="39"/>
      <c r="EMH1" s="39"/>
      <c r="EMI1" s="39"/>
      <c r="EMJ1" s="39"/>
      <c r="EMK1" s="39"/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39"/>
      <c r="EMW1" s="39"/>
      <c r="EMX1" s="39"/>
      <c r="EMY1" s="39"/>
      <c r="EMZ1" s="39"/>
      <c r="ENA1" s="39"/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39"/>
      <c r="ENM1" s="39"/>
      <c r="ENN1" s="39"/>
      <c r="ENO1" s="39"/>
      <c r="ENP1" s="39"/>
      <c r="ENQ1" s="39"/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39"/>
      <c r="EOC1" s="39"/>
      <c r="EOD1" s="39"/>
      <c r="EOE1" s="39"/>
      <c r="EOF1" s="39"/>
      <c r="EOG1" s="39"/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39"/>
      <c r="EOS1" s="39"/>
      <c r="EOT1" s="39"/>
      <c r="EOU1" s="39"/>
      <c r="EOV1" s="39"/>
      <c r="EOW1" s="39"/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39"/>
      <c r="EPI1" s="39"/>
      <c r="EPJ1" s="39"/>
      <c r="EPK1" s="39"/>
      <c r="EPL1" s="39"/>
      <c r="EPM1" s="39"/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39"/>
      <c r="EPY1" s="39"/>
      <c r="EPZ1" s="39"/>
      <c r="EQA1" s="39"/>
      <c r="EQB1" s="39"/>
      <c r="EQC1" s="39"/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39"/>
      <c r="EQO1" s="39"/>
      <c r="EQP1" s="39"/>
      <c r="EQQ1" s="39"/>
      <c r="EQR1" s="39"/>
      <c r="EQS1" s="39"/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39"/>
      <c r="ERE1" s="39"/>
      <c r="ERF1" s="39"/>
      <c r="ERG1" s="39"/>
      <c r="ERH1" s="39"/>
      <c r="ERI1" s="39"/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39"/>
      <c r="ERU1" s="39"/>
      <c r="ERV1" s="39"/>
      <c r="ERW1" s="39"/>
      <c r="ERX1" s="39"/>
      <c r="ERY1" s="39"/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39"/>
      <c r="ESK1" s="39"/>
      <c r="ESL1" s="39"/>
      <c r="ESM1" s="39"/>
      <c r="ESN1" s="39"/>
      <c r="ESO1" s="39"/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39"/>
      <c r="ETA1" s="39"/>
      <c r="ETB1" s="39"/>
      <c r="ETC1" s="39"/>
      <c r="ETD1" s="39"/>
      <c r="ETE1" s="39"/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39"/>
      <c r="ETQ1" s="39"/>
      <c r="ETR1" s="39"/>
      <c r="ETS1" s="39"/>
      <c r="ETT1" s="39"/>
      <c r="ETU1" s="39"/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39"/>
      <c r="EUG1" s="39"/>
      <c r="EUH1" s="39"/>
      <c r="EUI1" s="39"/>
      <c r="EUJ1" s="39"/>
      <c r="EUK1" s="39"/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39"/>
      <c r="EUW1" s="39"/>
      <c r="EUX1" s="39"/>
      <c r="EUY1" s="39"/>
      <c r="EUZ1" s="39"/>
      <c r="EVA1" s="39"/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39"/>
      <c r="EVM1" s="39"/>
      <c r="EVN1" s="39"/>
      <c r="EVO1" s="39"/>
      <c r="EVP1" s="39"/>
      <c r="EVQ1" s="39"/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39"/>
      <c r="EWC1" s="39"/>
      <c r="EWD1" s="39"/>
      <c r="EWE1" s="39"/>
      <c r="EWF1" s="39"/>
      <c r="EWG1" s="39"/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39"/>
      <c r="EWS1" s="39"/>
      <c r="EWT1" s="39"/>
      <c r="EWU1" s="39"/>
      <c r="EWV1" s="39"/>
      <c r="EWW1" s="39"/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39"/>
      <c r="EXI1" s="39"/>
      <c r="EXJ1" s="39"/>
      <c r="EXK1" s="39"/>
      <c r="EXL1" s="39"/>
      <c r="EXM1" s="39"/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39"/>
      <c r="EXY1" s="39"/>
      <c r="EXZ1" s="39"/>
      <c r="EYA1" s="39"/>
      <c r="EYB1" s="39"/>
      <c r="EYC1" s="39"/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39"/>
      <c r="EYO1" s="39"/>
      <c r="EYP1" s="39"/>
      <c r="EYQ1" s="39"/>
      <c r="EYR1" s="39"/>
      <c r="EYS1" s="39"/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39"/>
      <c r="EZE1" s="39"/>
      <c r="EZF1" s="39"/>
      <c r="EZG1" s="39"/>
      <c r="EZH1" s="39"/>
      <c r="EZI1" s="39"/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39"/>
      <c r="EZU1" s="39"/>
      <c r="EZV1" s="39"/>
      <c r="EZW1" s="39"/>
      <c r="EZX1" s="39"/>
      <c r="EZY1" s="39"/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39"/>
      <c r="FAK1" s="39"/>
      <c r="FAL1" s="39"/>
      <c r="FAM1" s="39"/>
      <c r="FAN1" s="39"/>
      <c r="FAO1" s="39"/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39"/>
      <c r="FBA1" s="39"/>
      <c r="FBB1" s="39"/>
      <c r="FBC1" s="39"/>
      <c r="FBD1" s="39"/>
      <c r="FBE1" s="39"/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39"/>
      <c r="FBQ1" s="39"/>
      <c r="FBR1" s="39"/>
      <c r="FBS1" s="39"/>
      <c r="FBT1" s="39"/>
      <c r="FBU1" s="39"/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39"/>
      <c r="FCG1" s="39"/>
      <c r="FCH1" s="39"/>
      <c r="FCI1" s="39"/>
      <c r="FCJ1" s="39"/>
      <c r="FCK1" s="39"/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39"/>
      <c r="FCW1" s="39"/>
      <c r="FCX1" s="39"/>
      <c r="FCY1" s="39"/>
      <c r="FCZ1" s="39"/>
      <c r="FDA1" s="39"/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39"/>
      <c r="FDM1" s="39"/>
      <c r="FDN1" s="39"/>
      <c r="FDO1" s="39"/>
      <c r="FDP1" s="39"/>
      <c r="FDQ1" s="39"/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39"/>
      <c r="FEC1" s="39"/>
      <c r="FED1" s="39"/>
      <c r="FEE1" s="39"/>
      <c r="FEF1" s="39"/>
      <c r="FEG1" s="39"/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39"/>
      <c r="FES1" s="39"/>
      <c r="FET1" s="39"/>
      <c r="FEU1" s="39"/>
      <c r="FEV1" s="39"/>
      <c r="FEW1" s="39"/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39"/>
      <c r="FFI1" s="39"/>
      <c r="FFJ1" s="39"/>
      <c r="FFK1" s="39"/>
      <c r="FFL1" s="39"/>
      <c r="FFM1" s="39"/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39"/>
      <c r="FFY1" s="39"/>
      <c r="FFZ1" s="39"/>
      <c r="FGA1" s="39"/>
      <c r="FGB1" s="39"/>
      <c r="FGC1" s="39"/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39"/>
      <c r="FGO1" s="39"/>
      <c r="FGP1" s="39"/>
      <c r="FGQ1" s="39"/>
      <c r="FGR1" s="39"/>
      <c r="FGS1" s="39"/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39"/>
      <c r="FHE1" s="39"/>
      <c r="FHF1" s="39"/>
      <c r="FHG1" s="39"/>
      <c r="FHH1" s="39"/>
      <c r="FHI1" s="39"/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39"/>
      <c r="FHU1" s="39"/>
      <c r="FHV1" s="39"/>
      <c r="FHW1" s="39"/>
      <c r="FHX1" s="39"/>
      <c r="FHY1" s="39"/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39"/>
      <c r="FIK1" s="39"/>
      <c r="FIL1" s="39"/>
      <c r="FIM1" s="39"/>
      <c r="FIN1" s="39"/>
      <c r="FIO1" s="39"/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39"/>
      <c r="FJA1" s="39"/>
      <c r="FJB1" s="39"/>
      <c r="FJC1" s="39"/>
      <c r="FJD1" s="39"/>
      <c r="FJE1" s="39"/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39"/>
      <c r="FJQ1" s="39"/>
      <c r="FJR1" s="39"/>
      <c r="FJS1" s="39"/>
      <c r="FJT1" s="39"/>
      <c r="FJU1" s="39"/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39"/>
      <c r="FKG1" s="39"/>
      <c r="FKH1" s="39"/>
      <c r="FKI1" s="39"/>
      <c r="FKJ1" s="39"/>
      <c r="FKK1" s="39"/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39"/>
      <c r="FKW1" s="39"/>
      <c r="FKX1" s="39"/>
      <c r="FKY1" s="39"/>
      <c r="FKZ1" s="39"/>
      <c r="FLA1" s="39"/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39"/>
      <c r="FLM1" s="39"/>
      <c r="FLN1" s="39"/>
      <c r="FLO1" s="39"/>
      <c r="FLP1" s="39"/>
      <c r="FLQ1" s="39"/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39"/>
      <c r="FMC1" s="39"/>
      <c r="FMD1" s="39"/>
      <c r="FME1" s="39"/>
      <c r="FMF1" s="39"/>
      <c r="FMG1" s="39"/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39"/>
      <c r="FMS1" s="39"/>
      <c r="FMT1" s="39"/>
      <c r="FMU1" s="39"/>
      <c r="FMV1" s="39"/>
      <c r="FMW1" s="39"/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39"/>
      <c r="FNI1" s="39"/>
      <c r="FNJ1" s="39"/>
      <c r="FNK1" s="39"/>
      <c r="FNL1" s="39"/>
      <c r="FNM1" s="39"/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39"/>
      <c r="FNY1" s="39"/>
      <c r="FNZ1" s="39"/>
      <c r="FOA1" s="39"/>
      <c r="FOB1" s="39"/>
      <c r="FOC1" s="39"/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39"/>
      <c r="FOO1" s="39"/>
      <c r="FOP1" s="39"/>
      <c r="FOQ1" s="39"/>
      <c r="FOR1" s="39"/>
      <c r="FOS1" s="39"/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39"/>
      <c r="FPE1" s="39"/>
      <c r="FPF1" s="39"/>
      <c r="FPG1" s="39"/>
      <c r="FPH1" s="39"/>
      <c r="FPI1" s="39"/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39"/>
      <c r="FPU1" s="39"/>
      <c r="FPV1" s="39"/>
      <c r="FPW1" s="39"/>
      <c r="FPX1" s="39"/>
      <c r="FPY1" s="39"/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39"/>
      <c r="FQK1" s="39"/>
      <c r="FQL1" s="39"/>
      <c r="FQM1" s="39"/>
      <c r="FQN1" s="39"/>
      <c r="FQO1" s="39"/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39"/>
      <c r="FRA1" s="39"/>
      <c r="FRB1" s="39"/>
      <c r="FRC1" s="39"/>
      <c r="FRD1" s="39"/>
      <c r="FRE1" s="39"/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39"/>
      <c r="FRQ1" s="39"/>
      <c r="FRR1" s="39"/>
      <c r="FRS1" s="39"/>
      <c r="FRT1" s="39"/>
      <c r="FRU1" s="39"/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39"/>
      <c r="FSG1" s="39"/>
      <c r="FSH1" s="39"/>
      <c r="FSI1" s="39"/>
      <c r="FSJ1" s="39"/>
      <c r="FSK1" s="39"/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39"/>
      <c r="FSW1" s="39"/>
      <c r="FSX1" s="39"/>
      <c r="FSY1" s="39"/>
      <c r="FSZ1" s="39"/>
      <c r="FTA1" s="39"/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39"/>
      <c r="FTM1" s="39"/>
      <c r="FTN1" s="39"/>
      <c r="FTO1" s="39"/>
      <c r="FTP1" s="39"/>
      <c r="FTQ1" s="39"/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39"/>
      <c r="FUC1" s="39"/>
      <c r="FUD1" s="39"/>
      <c r="FUE1" s="39"/>
      <c r="FUF1" s="39"/>
      <c r="FUG1" s="39"/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39"/>
      <c r="FUS1" s="39"/>
      <c r="FUT1" s="39"/>
      <c r="FUU1" s="39"/>
      <c r="FUV1" s="39"/>
      <c r="FUW1" s="39"/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39"/>
      <c r="FVI1" s="39"/>
      <c r="FVJ1" s="39"/>
      <c r="FVK1" s="39"/>
      <c r="FVL1" s="39"/>
      <c r="FVM1" s="39"/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39"/>
      <c r="FVY1" s="39"/>
      <c r="FVZ1" s="39"/>
      <c r="FWA1" s="39"/>
      <c r="FWB1" s="39"/>
      <c r="FWC1" s="39"/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39"/>
      <c r="FWO1" s="39"/>
      <c r="FWP1" s="39"/>
      <c r="FWQ1" s="39"/>
      <c r="FWR1" s="39"/>
      <c r="FWS1" s="39"/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39"/>
      <c r="FXE1" s="39"/>
      <c r="FXF1" s="39"/>
      <c r="FXG1" s="39"/>
      <c r="FXH1" s="39"/>
      <c r="FXI1" s="39"/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39"/>
      <c r="FXU1" s="39"/>
      <c r="FXV1" s="39"/>
      <c r="FXW1" s="39"/>
      <c r="FXX1" s="39"/>
      <c r="FXY1" s="39"/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39"/>
      <c r="FYK1" s="39"/>
      <c r="FYL1" s="39"/>
      <c r="FYM1" s="39"/>
      <c r="FYN1" s="39"/>
      <c r="FYO1" s="39"/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39"/>
      <c r="FZA1" s="39"/>
      <c r="FZB1" s="39"/>
      <c r="FZC1" s="39"/>
      <c r="FZD1" s="39"/>
      <c r="FZE1" s="39"/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39"/>
      <c r="FZQ1" s="39"/>
      <c r="FZR1" s="39"/>
      <c r="FZS1" s="39"/>
      <c r="FZT1" s="39"/>
      <c r="FZU1" s="39"/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39"/>
      <c r="GAG1" s="39"/>
      <c r="GAH1" s="39"/>
      <c r="GAI1" s="39"/>
      <c r="GAJ1" s="39"/>
      <c r="GAK1" s="39"/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39"/>
      <c r="GAW1" s="39"/>
      <c r="GAX1" s="39"/>
      <c r="GAY1" s="39"/>
      <c r="GAZ1" s="39"/>
      <c r="GBA1" s="39"/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39"/>
      <c r="GBM1" s="39"/>
      <c r="GBN1" s="39"/>
      <c r="GBO1" s="39"/>
      <c r="GBP1" s="39"/>
      <c r="GBQ1" s="39"/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39"/>
      <c r="GCC1" s="39"/>
      <c r="GCD1" s="39"/>
      <c r="GCE1" s="39"/>
      <c r="GCF1" s="39"/>
      <c r="GCG1" s="39"/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39"/>
      <c r="GCS1" s="39"/>
      <c r="GCT1" s="39"/>
      <c r="GCU1" s="39"/>
      <c r="GCV1" s="39"/>
      <c r="GCW1" s="39"/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39"/>
      <c r="GDI1" s="39"/>
      <c r="GDJ1" s="39"/>
      <c r="GDK1" s="39"/>
      <c r="GDL1" s="39"/>
      <c r="GDM1" s="39"/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39"/>
      <c r="GDY1" s="39"/>
      <c r="GDZ1" s="39"/>
      <c r="GEA1" s="39"/>
      <c r="GEB1" s="39"/>
      <c r="GEC1" s="39"/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39"/>
      <c r="GEO1" s="39"/>
      <c r="GEP1" s="39"/>
      <c r="GEQ1" s="39"/>
      <c r="GER1" s="39"/>
      <c r="GES1" s="39"/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39"/>
      <c r="GFE1" s="39"/>
      <c r="GFF1" s="39"/>
      <c r="GFG1" s="39"/>
      <c r="GFH1" s="39"/>
      <c r="GFI1" s="39"/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39"/>
      <c r="GFU1" s="39"/>
      <c r="GFV1" s="39"/>
      <c r="GFW1" s="39"/>
      <c r="GFX1" s="39"/>
      <c r="GFY1" s="39"/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39"/>
      <c r="GGK1" s="39"/>
      <c r="GGL1" s="39"/>
      <c r="GGM1" s="39"/>
      <c r="GGN1" s="39"/>
      <c r="GGO1" s="39"/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39"/>
      <c r="GHA1" s="39"/>
      <c r="GHB1" s="39"/>
      <c r="GHC1" s="39"/>
      <c r="GHD1" s="39"/>
      <c r="GHE1" s="39"/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39"/>
      <c r="GHQ1" s="39"/>
      <c r="GHR1" s="39"/>
      <c r="GHS1" s="39"/>
      <c r="GHT1" s="39"/>
      <c r="GHU1" s="39"/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39"/>
      <c r="GIG1" s="39"/>
      <c r="GIH1" s="39"/>
      <c r="GII1" s="39"/>
      <c r="GIJ1" s="39"/>
      <c r="GIK1" s="39"/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39"/>
      <c r="GIW1" s="39"/>
      <c r="GIX1" s="39"/>
      <c r="GIY1" s="39"/>
      <c r="GIZ1" s="39"/>
      <c r="GJA1" s="39"/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39"/>
      <c r="GJM1" s="39"/>
      <c r="GJN1" s="39"/>
      <c r="GJO1" s="39"/>
      <c r="GJP1" s="39"/>
      <c r="GJQ1" s="39"/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39"/>
      <c r="GKC1" s="39"/>
      <c r="GKD1" s="39"/>
      <c r="GKE1" s="39"/>
      <c r="GKF1" s="39"/>
      <c r="GKG1" s="39"/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39"/>
      <c r="GKS1" s="39"/>
      <c r="GKT1" s="39"/>
      <c r="GKU1" s="39"/>
      <c r="GKV1" s="39"/>
      <c r="GKW1" s="39"/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39"/>
      <c r="GLI1" s="39"/>
      <c r="GLJ1" s="39"/>
      <c r="GLK1" s="39"/>
      <c r="GLL1" s="39"/>
      <c r="GLM1" s="39"/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39"/>
      <c r="GLY1" s="39"/>
      <c r="GLZ1" s="39"/>
      <c r="GMA1" s="39"/>
      <c r="GMB1" s="39"/>
      <c r="GMC1" s="39"/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39"/>
      <c r="GMO1" s="39"/>
      <c r="GMP1" s="39"/>
      <c r="GMQ1" s="39"/>
      <c r="GMR1" s="39"/>
      <c r="GMS1" s="39"/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39"/>
      <c r="GNE1" s="39"/>
      <c r="GNF1" s="39"/>
      <c r="GNG1" s="39"/>
      <c r="GNH1" s="39"/>
      <c r="GNI1" s="39"/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39"/>
      <c r="GNU1" s="39"/>
      <c r="GNV1" s="39"/>
      <c r="GNW1" s="39"/>
      <c r="GNX1" s="39"/>
      <c r="GNY1" s="39"/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39"/>
      <c r="GOK1" s="39"/>
      <c r="GOL1" s="39"/>
      <c r="GOM1" s="39"/>
      <c r="GON1" s="39"/>
      <c r="GOO1" s="39"/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39"/>
      <c r="GPA1" s="39"/>
      <c r="GPB1" s="39"/>
      <c r="GPC1" s="39"/>
      <c r="GPD1" s="39"/>
      <c r="GPE1" s="39"/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39"/>
      <c r="GPQ1" s="39"/>
      <c r="GPR1" s="39"/>
      <c r="GPS1" s="39"/>
      <c r="GPT1" s="39"/>
      <c r="GPU1" s="39"/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39"/>
      <c r="GQG1" s="39"/>
      <c r="GQH1" s="39"/>
      <c r="GQI1" s="39"/>
      <c r="GQJ1" s="39"/>
      <c r="GQK1" s="39"/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39"/>
      <c r="GQW1" s="39"/>
      <c r="GQX1" s="39"/>
      <c r="GQY1" s="39"/>
      <c r="GQZ1" s="39"/>
      <c r="GRA1" s="39"/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39"/>
      <c r="GRM1" s="39"/>
      <c r="GRN1" s="39"/>
      <c r="GRO1" s="39"/>
      <c r="GRP1" s="39"/>
      <c r="GRQ1" s="39"/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39"/>
      <c r="GSC1" s="39"/>
      <c r="GSD1" s="39"/>
      <c r="GSE1" s="39"/>
      <c r="GSF1" s="39"/>
      <c r="GSG1" s="39"/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39"/>
      <c r="GSS1" s="39"/>
      <c r="GST1" s="39"/>
      <c r="GSU1" s="39"/>
      <c r="GSV1" s="39"/>
      <c r="GSW1" s="39"/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39"/>
      <c r="GTI1" s="39"/>
      <c r="GTJ1" s="39"/>
      <c r="GTK1" s="39"/>
      <c r="GTL1" s="39"/>
      <c r="GTM1" s="39"/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39"/>
      <c r="GTY1" s="39"/>
      <c r="GTZ1" s="39"/>
      <c r="GUA1" s="39"/>
      <c r="GUB1" s="39"/>
      <c r="GUC1" s="39"/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39"/>
      <c r="GUO1" s="39"/>
      <c r="GUP1" s="39"/>
      <c r="GUQ1" s="39"/>
      <c r="GUR1" s="39"/>
      <c r="GUS1" s="39"/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39"/>
      <c r="GVE1" s="39"/>
      <c r="GVF1" s="39"/>
      <c r="GVG1" s="39"/>
      <c r="GVH1" s="39"/>
      <c r="GVI1" s="39"/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39"/>
      <c r="GVU1" s="39"/>
      <c r="GVV1" s="39"/>
      <c r="GVW1" s="39"/>
      <c r="GVX1" s="39"/>
      <c r="GVY1" s="39"/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39"/>
      <c r="GWK1" s="39"/>
      <c r="GWL1" s="39"/>
      <c r="GWM1" s="39"/>
      <c r="GWN1" s="39"/>
      <c r="GWO1" s="39"/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39"/>
      <c r="GXA1" s="39"/>
      <c r="GXB1" s="39"/>
      <c r="GXC1" s="39"/>
      <c r="GXD1" s="39"/>
      <c r="GXE1" s="39"/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39"/>
      <c r="GXQ1" s="39"/>
      <c r="GXR1" s="39"/>
      <c r="GXS1" s="39"/>
      <c r="GXT1" s="39"/>
      <c r="GXU1" s="39"/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39"/>
      <c r="GYG1" s="39"/>
      <c r="GYH1" s="39"/>
      <c r="GYI1" s="39"/>
      <c r="GYJ1" s="39"/>
      <c r="GYK1" s="39"/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39"/>
      <c r="GYW1" s="39"/>
      <c r="GYX1" s="39"/>
      <c r="GYY1" s="39"/>
      <c r="GYZ1" s="39"/>
      <c r="GZA1" s="39"/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39"/>
      <c r="GZM1" s="39"/>
      <c r="GZN1" s="39"/>
      <c r="GZO1" s="39"/>
      <c r="GZP1" s="39"/>
      <c r="GZQ1" s="39"/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39"/>
      <c r="HAC1" s="39"/>
      <c r="HAD1" s="39"/>
      <c r="HAE1" s="39"/>
      <c r="HAF1" s="39"/>
      <c r="HAG1" s="39"/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39"/>
      <c r="HAS1" s="39"/>
      <c r="HAT1" s="39"/>
      <c r="HAU1" s="39"/>
      <c r="HAV1" s="39"/>
      <c r="HAW1" s="39"/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39"/>
      <c r="HBI1" s="39"/>
      <c r="HBJ1" s="39"/>
      <c r="HBK1" s="39"/>
      <c r="HBL1" s="39"/>
      <c r="HBM1" s="39"/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39"/>
      <c r="HBY1" s="39"/>
      <c r="HBZ1" s="39"/>
      <c r="HCA1" s="39"/>
      <c r="HCB1" s="39"/>
      <c r="HCC1" s="39"/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39"/>
      <c r="HCO1" s="39"/>
      <c r="HCP1" s="39"/>
      <c r="HCQ1" s="39"/>
      <c r="HCR1" s="39"/>
      <c r="HCS1" s="39"/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39"/>
      <c r="HDE1" s="39"/>
      <c r="HDF1" s="39"/>
      <c r="HDG1" s="39"/>
      <c r="HDH1" s="39"/>
      <c r="HDI1" s="39"/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39"/>
      <c r="HDU1" s="39"/>
      <c r="HDV1" s="39"/>
      <c r="HDW1" s="39"/>
      <c r="HDX1" s="39"/>
      <c r="HDY1" s="39"/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39"/>
      <c r="HEK1" s="39"/>
      <c r="HEL1" s="39"/>
      <c r="HEM1" s="39"/>
      <c r="HEN1" s="39"/>
      <c r="HEO1" s="39"/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39"/>
      <c r="HFA1" s="39"/>
      <c r="HFB1" s="39"/>
      <c r="HFC1" s="39"/>
      <c r="HFD1" s="39"/>
      <c r="HFE1" s="39"/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39"/>
      <c r="HFQ1" s="39"/>
      <c r="HFR1" s="39"/>
      <c r="HFS1" s="39"/>
      <c r="HFT1" s="39"/>
      <c r="HFU1" s="39"/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39"/>
      <c r="HGG1" s="39"/>
      <c r="HGH1" s="39"/>
      <c r="HGI1" s="39"/>
      <c r="HGJ1" s="39"/>
      <c r="HGK1" s="39"/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39"/>
      <c r="HGW1" s="39"/>
      <c r="HGX1" s="39"/>
      <c r="HGY1" s="39"/>
      <c r="HGZ1" s="39"/>
      <c r="HHA1" s="39"/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39"/>
      <c r="HHM1" s="39"/>
      <c r="HHN1" s="39"/>
      <c r="HHO1" s="39"/>
      <c r="HHP1" s="39"/>
      <c r="HHQ1" s="39"/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39"/>
      <c r="HIC1" s="39"/>
      <c r="HID1" s="39"/>
      <c r="HIE1" s="39"/>
      <c r="HIF1" s="39"/>
      <c r="HIG1" s="39"/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39"/>
      <c r="HIS1" s="39"/>
      <c r="HIT1" s="39"/>
      <c r="HIU1" s="39"/>
      <c r="HIV1" s="39"/>
      <c r="HIW1" s="39"/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39"/>
      <c r="HJI1" s="39"/>
      <c r="HJJ1" s="39"/>
      <c r="HJK1" s="39"/>
      <c r="HJL1" s="39"/>
      <c r="HJM1" s="39"/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39"/>
      <c r="HJY1" s="39"/>
      <c r="HJZ1" s="39"/>
      <c r="HKA1" s="39"/>
      <c r="HKB1" s="39"/>
      <c r="HKC1" s="39"/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39"/>
      <c r="HKO1" s="39"/>
      <c r="HKP1" s="39"/>
      <c r="HKQ1" s="39"/>
      <c r="HKR1" s="39"/>
      <c r="HKS1" s="39"/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39"/>
      <c r="HLE1" s="39"/>
      <c r="HLF1" s="39"/>
      <c r="HLG1" s="39"/>
      <c r="HLH1" s="39"/>
      <c r="HLI1" s="39"/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39"/>
      <c r="HLU1" s="39"/>
      <c r="HLV1" s="39"/>
      <c r="HLW1" s="39"/>
      <c r="HLX1" s="39"/>
      <c r="HLY1" s="39"/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39"/>
      <c r="HMK1" s="39"/>
      <c r="HML1" s="39"/>
      <c r="HMM1" s="39"/>
      <c r="HMN1" s="39"/>
      <c r="HMO1" s="39"/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39"/>
      <c r="HNA1" s="39"/>
      <c r="HNB1" s="39"/>
      <c r="HNC1" s="39"/>
      <c r="HND1" s="39"/>
      <c r="HNE1" s="39"/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39"/>
      <c r="HNQ1" s="39"/>
      <c r="HNR1" s="39"/>
      <c r="HNS1" s="39"/>
      <c r="HNT1" s="39"/>
      <c r="HNU1" s="39"/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39"/>
      <c r="HOG1" s="39"/>
      <c r="HOH1" s="39"/>
      <c r="HOI1" s="39"/>
      <c r="HOJ1" s="39"/>
      <c r="HOK1" s="39"/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39"/>
      <c r="HOW1" s="39"/>
      <c r="HOX1" s="39"/>
      <c r="HOY1" s="39"/>
      <c r="HOZ1" s="39"/>
      <c r="HPA1" s="39"/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39"/>
      <c r="HPM1" s="39"/>
      <c r="HPN1" s="39"/>
      <c r="HPO1" s="39"/>
      <c r="HPP1" s="39"/>
      <c r="HPQ1" s="39"/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39"/>
      <c r="HQC1" s="39"/>
      <c r="HQD1" s="39"/>
      <c r="HQE1" s="39"/>
      <c r="HQF1" s="39"/>
      <c r="HQG1" s="39"/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39"/>
      <c r="HQS1" s="39"/>
      <c r="HQT1" s="39"/>
      <c r="HQU1" s="39"/>
      <c r="HQV1" s="39"/>
      <c r="HQW1" s="39"/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39"/>
      <c r="HRI1" s="39"/>
      <c r="HRJ1" s="39"/>
      <c r="HRK1" s="39"/>
      <c r="HRL1" s="39"/>
      <c r="HRM1" s="39"/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39"/>
      <c r="HRY1" s="39"/>
      <c r="HRZ1" s="39"/>
      <c r="HSA1" s="39"/>
      <c r="HSB1" s="39"/>
      <c r="HSC1" s="39"/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39"/>
      <c r="HSO1" s="39"/>
      <c r="HSP1" s="39"/>
      <c r="HSQ1" s="39"/>
      <c r="HSR1" s="39"/>
      <c r="HSS1" s="39"/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39"/>
      <c r="HTE1" s="39"/>
      <c r="HTF1" s="39"/>
      <c r="HTG1" s="39"/>
      <c r="HTH1" s="39"/>
      <c r="HTI1" s="39"/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39"/>
      <c r="HTU1" s="39"/>
      <c r="HTV1" s="39"/>
      <c r="HTW1" s="39"/>
      <c r="HTX1" s="39"/>
      <c r="HTY1" s="39"/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39"/>
      <c r="HUK1" s="39"/>
      <c r="HUL1" s="39"/>
      <c r="HUM1" s="39"/>
      <c r="HUN1" s="39"/>
      <c r="HUO1" s="39"/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39"/>
      <c r="HVA1" s="39"/>
      <c r="HVB1" s="39"/>
      <c r="HVC1" s="39"/>
      <c r="HVD1" s="39"/>
      <c r="HVE1" s="39"/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39"/>
      <c r="HVQ1" s="39"/>
      <c r="HVR1" s="39"/>
      <c r="HVS1" s="39"/>
      <c r="HVT1" s="39"/>
      <c r="HVU1" s="39"/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39"/>
      <c r="HWG1" s="39"/>
      <c r="HWH1" s="39"/>
      <c r="HWI1" s="39"/>
      <c r="HWJ1" s="39"/>
      <c r="HWK1" s="39"/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39"/>
      <c r="HWW1" s="39"/>
      <c r="HWX1" s="39"/>
      <c r="HWY1" s="39"/>
      <c r="HWZ1" s="39"/>
      <c r="HXA1" s="39"/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39"/>
      <c r="HXM1" s="39"/>
      <c r="HXN1" s="39"/>
      <c r="HXO1" s="39"/>
      <c r="HXP1" s="39"/>
      <c r="HXQ1" s="39"/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39"/>
      <c r="HYC1" s="39"/>
      <c r="HYD1" s="39"/>
      <c r="HYE1" s="39"/>
      <c r="HYF1" s="39"/>
      <c r="HYG1" s="39"/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39"/>
      <c r="HYS1" s="39"/>
      <c r="HYT1" s="39"/>
      <c r="HYU1" s="39"/>
      <c r="HYV1" s="39"/>
      <c r="HYW1" s="39"/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39"/>
      <c r="HZI1" s="39"/>
      <c r="HZJ1" s="39"/>
      <c r="HZK1" s="39"/>
      <c r="HZL1" s="39"/>
      <c r="HZM1" s="39"/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39"/>
      <c r="HZY1" s="39"/>
      <c r="HZZ1" s="39"/>
      <c r="IAA1" s="39"/>
      <c r="IAB1" s="39"/>
      <c r="IAC1" s="39"/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39"/>
      <c r="IAO1" s="39"/>
      <c r="IAP1" s="39"/>
      <c r="IAQ1" s="39"/>
      <c r="IAR1" s="39"/>
      <c r="IAS1" s="39"/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39"/>
      <c r="IBE1" s="39"/>
      <c r="IBF1" s="39"/>
      <c r="IBG1" s="39"/>
      <c r="IBH1" s="39"/>
      <c r="IBI1" s="39"/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39"/>
      <c r="IBU1" s="39"/>
      <c r="IBV1" s="39"/>
      <c r="IBW1" s="39"/>
      <c r="IBX1" s="39"/>
      <c r="IBY1" s="39"/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39"/>
      <c r="ICK1" s="39"/>
      <c r="ICL1" s="39"/>
      <c r="ICM1" s="39"/>
      <c r="ICN1" s="39"/>
      <c r="ICO1" s="39"/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39"/>
      <c r="IDA1" s="39"/>
      <c r="IDB1" s="39"/>
      <c r="IDC1" s="39"/>
      <c r="IDD1" s="39"/>
      <c r="IDE1" s="39"/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39"/>
      <c r="IDQ1" s="39"/>
      <c r="IDR1" s="39"/>
      <c r="IDS1" s="39"/>
      <c r="IDT1" s="39"/>
      <c r="IDU1" s="39"/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39"/>
      <c r="IEG1" s="39"/>
      <c r="IEH1" s="39"/>
      <c r="IEI1" s="39"/>
      <c r="IEJ1" s="39"/>
      <c r="IEK1" s="39"/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39"/>
      <c r="IEW1" s="39"/>
      <c r="IEX1" s="39"/>
      <c r="IEY1" s="39"/>
      <c r="IEZ1" s="39"/>
      <c r="IFA1" s="39"/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39"/>
      <c r="IFM1" s="39"/>
      <c r="IFN1" s="39"/>
      <c r="IFO1" s="39"/>
      <c r="IFP1" s="39"/>
      <c r="IFQ1" s="39"/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39"/>
      <c r="IGC1" s="39"/>
      <c r="IGD1" s="39"/>
      <c r="IGE1" s="39"/>
      <c r="IGF1" s="39"/>
      <c r="IGG1" s="39"/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39"/>
      <c r="IGS1" s="39"/>
      <c r="IGT1" s="39"/>
      <c r="IGU1" s="39"/>
      <c r="IGV1" s="39"/>
      <c r="IGW1" s="39"/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39"/>
      <c r="IHI1" s="39"/>
      <c r="IHJ1" s="39"/>
      <c r="IHK1" s="39"/>
      <c r="IHL1" s="39"/>
      <c r="IHM1" s="39"/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39"/>
      <c r="IHY1" s="39"/>
      <c r="IHZ1" s="39"/>
      <c r="IIA1" s="39"/>
      <c r="IIB1" s="39"/>
      <c r="IIC1" s="39"/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39"/>
      <c r="IIO1" s="39"/>
      <c r="IIP1" s="39"/>
      <c r="IIQ1" s="39"/>
      <c r="IIR1" s="39"/>
      <c r="IIS1" s="39"/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39"/>
      <c r="IJE1" s="39"/>
      <c r="IJF1" s="39"/>
      <c r="IJG1" s="39"/>
      <c r="IJH1" s="39"/>
      <c r="IJI1" s="39"/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39"/>
      <c r="IJU1" s="39"/>
      <c r="IJV1" s="39"/>
      <c r="IJW1" s="39"/>
      <c r="IJX1" s="39"/>
      <c r="IJY1" s="39"/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39"/>
      <c r="IKK1" s="39"/>
      <c r="IKL1" s="39"/>
      <c r="IKM1" s="39"/>
      <c r="IKN1" s="39"/>
      <c r="IKO1" s="39"/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39"/>
      <c r="ILA1" s="39"/>
      <c r="ILB1" s="39"/>
      <c r="ILC1" s="39"/>
      <c r="ILD1" s="39"/>
      <c r="ILE1" s="39"/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39"/>
      <c r="ILQ1" s="39"/>
      <c r="ILR1" s="39"/>
      <c r="ILS1" s="39"/>
      <c r="ILT1" s="39"/>
      <c r="ILU1" s="39"/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39"/>
      <c r="IMG1" s="39"/>
      <c r="IMH1" s="39"/>
      <c r="IMI1" s="39"/>
      <c r="IMJ1" s="39"/>
      <c r="IMK1" s="39"/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39"/>
      <c r="IMW1" s="39"/>
      <c r="IMX1" s="39"/>
      <c r="IMY1" s="39"/>
      <c r="IMZ1" s="39"/>
      <c r="INA1" s="39"/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39"/>
      <c r="INM1" s="39"/>
      <c r="INN1" s="39"/>
      <c r="INO1" s="39"/>
      <c r="INP1" s="39"/>
      <c r="INQ1" s="39"/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39"/>
      <c r="IOC1" s="39"/>
      <c r="IOD1" s="39"/>
      <c r="IOE1" s="39"/>
      <c r="IOF1" s="39"/>
      <c r="IOG1" s="39"/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39"/>
      <c r="IOS1" s="39"/>
      <c r="IOT1" s="39"/>
      <c r="IOU1" s="39"/>
      <c r="IOV1" s="39"/>
      <c r="IOW1" s="39"/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39"/>
      <c r="IPI1" s="39"/>
      <c r="IPJ1" s="39"/>
      <c r="IPK1" s="39"/>
      <c r="IPL1" s="39"/>
      <c r="IPM1" s="39"/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39"/>
      <c r="IPY1" s="39"/>
      <c r="IPZ1" s="39"/>
      <c r="IQA1" s="39"/>
      <c r="IQB1" s="39"/>
      <c r="IQC1" s="39"/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39"/>
      <c r="IQO1" s="39"/>
      <c r="IQP1" s="39"/>
      <c r="IQQ1" s="39"/>
      <c r="IQR1" s="39"/>
      <c r="IQS1" s="39"/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39"/>
      <c r="IRE1" s="39"/>
      <c r="IRF1" s="39"/>
      <c r="IRG1" s="39"/>
      <c r="IRH1" s="39"/>
      <c r="IRI1" s="39"/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39"/>
      <c r="IRU1" s="39"/>
      <c r="IRV1" s="39"/>
      <c r="IRW1" s="39"/>
      <c r="IRX1" s="39"/>
      <c r="IRY1" s="39"/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39"/>
      <c r="ISK1" s="39"/>
      <c r="ISL1" s="39"/>
      <c r="ISM1" s="39"/>
      <c r="ISN1" s="39"/>
      <c r="ISO1" s="39"/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39"/>
      <c r="ITA1" s="39"/>
      <c r="ITB1" s="39"/>
      <c r="ITC1" s="39"/>
      <c r="ITD1" s="39"/>
      <c r="ITE1" s="39"/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39"/>
      <c r="ITQ1" s="39"/>
      <c r="ITR1" s="39"/>
      <c r="ITS1" s="39"/>
      <c r="ITT1" s="39"/>
      <c r="ITU1" s="39"/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39"/>
      <c r="IUG1" s="39"/>
      <c r="IUH1" s="39"/>
      <c r="IUI1" s="39"/>
      <c r="IUJ1" s="39"/>
      <c r="IUK1" s="39"/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39"/>
      <c r="IUW1" s="39"/>
      <c r="IUX1" s="39"/>
      <c r="IUY1" s="39"/>
      <c r="IUZ1" s="39"/>
      <c r="IVA1" s="39"/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39"/>
      <c r="IVM1" s="39"/>
      <c r="IVN1" s="39"/>
      <c r="IVO1" s="39"/>
      <c r="IVP1" s="39"/>
      <c r="IVQ1" s="39"/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39"/>
      <c r="IWC1" s="39"/>
      <c r="IWD1" s="39"/>
      <c r="IWE1" s="39"/>
      <c r="IWF1" s="39"/>
      <c r="IWG1" s="39"/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39"/>
      <c r="IWS1" s="39"/>
      <c r="IWT1" s="39"/>
      <c r="IWU1" s="39"/>
      <c r="IWV1" s="39"/>
      <c r="IWW1" s="39"/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39"/>
      <c r="IXI1" s="39"/>
      <c r="IXJ1" s="39"/>
      <c r="IXK1" s="39"/>
      <c r="IXL1" s="39"/>
      <c r="IXM1" s="39"/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39"/>
      <c r="IXY1" s="39"/>
      <c r="IXZ1" s="39"/>
      <c r="IYA1" s="39"/>
      <c r="IYB1" s="39"/>
      <c r="IYC1" s="39"/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39"/>
      <c r="IYO1" s="39"/>
      <c r="IYP1" s="39"/>
      <c r="IYQ1" s="39"/>
      <c r="IYR1" s="39"/>
      <c r="IYS1" s="39"/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39"/>
      <c r="IZE1" s="39"/>
      <c r="IZF1" s="39"/>
      <c r="IZG1" s="39"/>
      <c r="IZH1" s="39"/>
      <c r="IZI1" s="39"/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39"/>
      <c r="IZU1" s="39"/>
      <c r="IZV1" s="39"/>
      <c r="IZW1" s="39"/>
      <c r="IZX1" s="39"/>
      <c r="IZY1" s="39"/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39"/>
      <c r="JAK1" s="39"/>
      <c r="JAL1" s="39"/>
      <c r="JAM1" s="39"/>
      <c r="JAN1" s="39"/>
      <c r="JAO1" s="39"/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39"/>
      <c r="JBA1" s="39"/>
      <c r="JBB1" s="39"/>
      <c r="JBC1" s="39"/>
      <c r="JBD1" s="39"/>
      <c r="JBE1" s="39"/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39"/>
      <c r="JBQ1" s="39"/>
      <c r="JBR1" s="39"/>
      <c r="JBS1" s="39"/>
      <c r="JBT1" s="39"/>
      <c r="JBU1" s="39"/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39"/>
      <c r="JCG1" s="39"/>
      <c r="JCH1" s="39"/>
      <c r="JCI1" s="39"/>
      <c r="JCJ1" s="39"/>
      <c r="JCK1" s="39"/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39"/>
      <c r="JCW1" s="39"/>
      <c r="JCX1" s="39"/>
      <c r="JCY1" s="39"/>
      <c r="JCZ1" s="39"/>
      <c r="JDA1" s="39"/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39"/>
      <c r="JDM1" s="39"/>
      <c r="JDN1" s="39"/>
      <c r="JDO1" s="39"/>
      <c r="JDP1" s="39"/>
      <c r="JDQ1" s="39"/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39"/>
      <c r="JEC1" s="39"/>
      <c r="JED1" s="39"/>
      <c r="JEE1" s="39"/>
      <c r="JEF1" s="39"/>
      <c r="JEG1" s="39"/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39"/>
      <c r="JES1" s="39"/>
      <c r="JET1" s="39"/>
      <c r="JEU1" s="39"/>
      <c r="JEV1" s="39"/>
      <c r="JEW1" s="39"/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39"/>
      <c r="JFI1" s="39"/>
      <c r="JFJ1" s="39"/>
      <c r="JFK1" s="39"/>
      <c r="JFL1" s="39"/>
      <c r="JFM1" s="39"/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39"/>
      <c r="JFY1" s="39"/>
      <c r="JFZ1" s="39"/>
      <c r="JGA1" s="39"/>
      <c r="JGB1" s="39"/>
      <c r="JGC1" s="39"/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39"/>
      <c r="JGO1" s="39"/>
      <c r="JGP1" s="39"/>
      <c r="JGQ1" s="39"/>
      <c r="JGR1" s="39"/>
      <c r="JGS1" s="39"/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39"/>
      <c r="JHE1" s="39"/>
      <c r="JHF1" s="39"/>
      <c r="JHG1" s="39"/>
      <c r="JHH1" s="39"/>
      <c r="JHI1" s="39"/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39"/>
      <c r="JHU1" s="39"/>
      <c r="JHV1" s="39"/>
      <c r="JHW1" s="39"/>
      <c r="JHX1" s="39"/>
      <c r="JHY1" s="39"/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39"/>
      <c r="JIK1" s="39"/>
      <c r="JIL1" s="39"/>
      <c r="JIM1" s="39"/>
      <c r="JIN1" s="39"/>
      <c r="JIO1" s="39"/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39"/>
      <c r="JJA1" s="39"/>
      <c r="JJB1" s="39"/>
      <c r="JJC1" s="39"/>
      <c r="JJD1" s="39"/>
      <c r="JJE1" s="39"/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39"/>
      <c r="JJQ1" s="39"/>
      <c r="JJR1" s="39"/>
      <c r="JJS1" s="39"/>
      <c r="JJT1" s="39"/>
      <c r="JJU1" s="39"/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39"/>
      <c r="JKG1" s="39"/>
      <c r="JKH1" s="39"/>
      <c r="JKI1" s="39"/>
      <c r="JKJ1" s="39"/>
      <c r="JKK1" s="39"/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39"/>
      <c r="JKW1" s="39"/>
      <c r="JKX1" s="39"/>
      <c r="JKY1" s="39"/>
      <c r="JKZ1" s="39"/>
      <c r="JLA1" s="39"/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39"/>
      <c r="JLM1" s="39"/>
      <c r="JLN1" s="39"/>
      <c r="JLO1" s="39"/>
      <c r="JLP1" s="39"/>
      <c r="JLQ1" s="39"/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39"/>
      <c r="JMC1" s="39"/>
      <c r="JMD1" s="39"/>
      <c r="JME1" s="39"/>
      <c r="JMF1" s="39"/>
      <c r="JMG1" s="39"/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39"/>
      <c r="JMS1" s="39"/>
      <c r="JMT1" s="39"/>
      <c r="JMU1" s="39"/>
      <c r="JMV1" s="39"/>
      <c r="JMW1" s="39"/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39"/>
      <c r="JNI1" s="39"/>
      <c r="JNJ1" s="39"/>
      <c r="JNK1" s="39"/>
      <c r="JNL1" s="39"/>
      <c r="JNM1" s="39"/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39"/>
      <c r="JNY1" s="39"/>
      <c r="JNZ1" s="39"/>
      <c r="JOA1" s="39"/>
      <c r="JOB1" s="39"/>
      <c r="JOC1" s="39"/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39"/>
      <c r="JOO1" s="39"/>
      <c r="JOP1" s="39"/>
      <c r="JOQ1" s="39"/>
      <c r="JOR1" s="39"/>
      <c r="JOS1" s="39"/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39"/>
      <c r="JPE1" s="39"/>
      <c r="JPF1" s="39"/>
      <c r="JPG1" s="39"/>
      <c r="JPH1" s="39"/>
      <c r="JPI1" s="39"/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39"/>
      <c r="JPU1" s="39"/>
      <c r="JPV1" s="39"/>
      <c r="JPW1" s="39"/>
      <c r="JPX1" s="39"/>
      <c r="JPY1" s="39"/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39"/>
      <c r="JQK1" s="39"/>
      <c r="JQL1" s="39"/>
      <c r="JQM1" s="39"/>
      <c r="JQN1" s="39"/>
      <c r="JQO1" s="39"/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39"/>
      <c r="JRA1" s="39"/>
      <c r="JRB1" s="39"/>
      <c r="JRC1" s="39"/>
      <c r="JRD1" s="39"/>
      <c r="JRE1" s="39"/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39"/>
      <c r="JRQ1" s="39"/>
      <c r="JRR1" s="39"/>
      <c r="JRS1" s="39"/>
      <c r="JRT1" s="39"/>
      <c r="JRU1" s="39"/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39"/>
      <c r="JSG1" s="39"/>
      <c r="JSH1" s="39"/>
      <c r="JSI1" s="39"/>
      <c r="JSJ1" s="39"/>
      <c r="JSK1" s="39"/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39"/>
      <c r="JSW1" s="39"/>
      <c r="JSX1" s="39"/>
      <c r="JSY1" s="39"/>
      <c r="JSZ1" s="39"/>
      <c r="JTA1" s="39"/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39"/>
      <c r="JTM1" s="39"/>
      <c r="JTN1" s="39"/>
      <c r="JTO1" s="39"/>
      <c r="JTP1" s="39"/>
      <c r="JTQ1" s="39"/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39"/>
      <c r="JUC1" s="39"/>
      <c r="JUD1" s="39"/>
      <c r="JUE1" s="39"/>
      <c r="JUF1" s="39"/>
      <c r="JUG1" s="39"/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39"/>
      <c r="JUS1" s="39"/>
      <c r="JUT1" s="39"/>
      <c r="JUU1" s="39"/>
      <c r="JUV1" s="39"/>
      <c r="JUW1" s="39"/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39"/>
      <c r="JVI1" s="39"/>
      <c r="JVJ1" s="39"/>
      <c r="JVK1" s="39"/>
      <c r="JVL1" s="39"/>
      <c r="JVM1" s="39"/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39"/>
      <c r="JVY1" s="39"/>
      <c r="JVZ1" s="39"/>
      <c r="JWA1" s="39"/>
      <c r="JWB1" s="39"/>
      <c r="JWC1" s="39"/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39"/>
      <c r="JWO1" s="39"/>
      <c r="JWP1" s="39"/>
      <c r="JWQ1" s="39"/>
      <c r="JWR1" s="39"/>
      <c r="JWS1" s="39"/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39"/>
      <c r="JXE1" s="39"/>
      <c r="JXF1" s="39"/>
      <c r="JXG1" s="39"/>
      <c r="JXH1" s="39"/>
      <c r="JXI1" s="39"/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39"/>
      <c r="JXU1" s="39"/>
      <c r="JXV1" s="39"/>
      <c r="JXW1" s="39"/>
      <c r="JXX1" s="39"/>
      <c r="JXY1" s="39"/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39"/>
      <c r="JYK1" s="39"/>
      <c r="JYL1" s="39"/>
      <c r="JYM1" s="39"/>
      <c r="JYN1" s="39"/>
      <c r="JYO1" s="39"/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39"/>
      <c r="JZA1" s="39"/>
      <c r="JZB1" s="39"/>
      <c r="JZC1" s="39"/>
      <c r="JZD1" s="39"/>
      <c r="JZE1" s="39"/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39"/>
      <c r="JZQ1" s="39"/>
      <c r="JZR1" s="39"/>
      <c r="JZS1" s="39"/>
      <c r="JZT1" s="39"/>
      <c r="JZU1" s="39"/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39"/>
      <c r="KAG1" s="39"/>
      <c r="KAH1" s="39"/>
      <c r="KAI1" s="39"/>
      <c r="KAJ1" s="39"/>
      <c r="KAK1" s="39"/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39"/>
      <c r="KAW1" s="39"/>
      <c r="KAX1" s="39"/>
      <c r="KAY1" s="39"/>
      <c r="KAZ1" s="39"/>
      <c r="KBA1" s="39"/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39"/>
      <c r="KBM1" s="39"/>
      <c r="KBN1" s="39"/>
      <c r="KBO1" s="39"/>
      <c r="KBP1" s="39"/>
      <c r="KBQ1" s="39"/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39"/>
      <c r="KCC1" s="39"/>
      <c r="KCD1" s="39"/>
      <c r="KCE1" s="39"/>
      <c r="KCF1" s="39"/>
      <c r="KCG1" s="39"/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39"/>
      <c r="KCS1" s="39"/>
      <c r="KCT1" s="39"/>
      <c r="KCU1" s="39"/>
      <c r="KCV1" s="39"/>
      <c r="KCW1" s="39"/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39"/>
      <c r="KDI1" s="39"/>
      <c r="KDJ1" s="39"/>
      <c r="KDK1" s="39"/>
      <c r="KDL1" s="39"/>
      <c r="KDM1" s="39"/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39"/>
      <c r="KDY1" s="39"/>
      <c r="KDZ1" s="39"/>
      <c r="KEA1" s="39"/>
      <c r="KEB1" s="39"/>
      <c r="KEC1" s="39"/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39"/>
      <c r="KEO1" s="39"/>
      <c r="KEP1" s="39"/>
      <c r="KEQ1" s="39"/>
      <c r="KER1" s="39"/>
      <c r="KES1" s="39"/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39"/>
      <c r="KFE1" s="39"/>
      <c r="KFF1" s="39"/>
      <c r="KFG1" s="39"/>
      <c r="KFH1" s="39"/>
      <c r="KFI1" s="39"/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39"/>
      <c r="KFU1" s="39"/>
      <c r="KFV1" s="39"/>
      <c r="KFW1" s="39"/>
      <c r="KFX1" s="39"/>
      <c r="KFY1" s="39"/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39"/>
      <c r="KGK1" s="39"/>
      <c r="KGL1" s="39"/>
      <c r="KGM1" s="39"/>
      <c r="KGN1" s="39"/>
      <c r="KGO1" s="39"/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39"/>
      <c r="KHA1" s="39"/>
      <c r="KHB1" s="39"/>
      <c r="KHC1" s="39"/>
      <c r="KHD1" s="39"/>
      <c r="KHE1" s="39"/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39"/>
      <c r="KHQ1" s="39"/>
      <c r="KHR1" s="39"/>
      <c r="KHS1" s="39"/>
      <c r="KHT1" s="39"/>
      <c r="KHU1" s="39"/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39"/>
      <c r="KIG1" s="39"/>
      <c r="KIH1" s="39"/>
      <c r="KII1" s="39"/>
      <c r="KIJ1" s="39"/>
      <c r="KIK1" s="39"/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39"/>
      <c r="KIW1" s="39"/>
      <c r="KIX1" s="39"/>
      <c r="KIY1" s="39"/>
      <c r="KIZ1" s="39"/>
      <c r="KJA1" s="39"/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39"/>
      <c r="KJM1" s="39"/>
      <c r="KJN1" s="39"/>
      <c r="KJO1" s="39"/>
      <c r="KJP1" s="39"/>
      <c r="KJQ1" s="39"/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39"/>
      <c r="KKC1" s="39"/>
      <c r="KKD1" s="39"/>
      <c r="KKE1" s="39"/>
      <c r="KKF1" s="39"/>
      <c r="KKG1" s="39"/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39"/>
      <c r="KKS1" s="39"/>
      <c r="KKT1" s="39"/>
      <c r="KKU1" s="39"/>
      <c r="KKV1" s="39"/>
      <c r="KKW1" s="39"/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39"/>
      <c r="KLI1" s="39"/>
      <c r="KLJ1" s="39"/>
      <c r="KLK1" s="39"/>
      <c r="KLL1" s="39"/>
      <c r="KLM1" s="39"/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39"/>
      <c r="KLY1" s="39"/>
      <c r="KLZ1" s="39"/>
      <c r="KMA1" s="39"/>
      <c r="KMB1" s="39"/>
      <c r="KMC1" s="39"/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39"/>
      <c r="KMO1" s="39"/>
      <c r="KMP1" s="39"/>
      <c r="KMQ1" s="39"/>
      <c r="KMR1" s="39"/>
      <c r="KMS1" s="39"/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39"/>
      <c r="KNE1" s="39"/>
      <c r="KNF1" s="39"/>
      <c r="KNG1" s="39"/>
      <c r="KNH1" s="39"/>
      <c r="KNI1" s="39"/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39"/>
      <c r="KNU1" s="39"/>
      <c r="KNV1" s="39"/>
      <c r="KNW1" s="39"/>
      <c r="KNX1" s="39"/>
      <c r="KNY1" s="39"/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39"/>
      <c r="KOK1" s="39"/>
      <c r="KOL1" s="39"/>
      <c r="KOM1" s="39"/>
      <c r="KON1" s="39"/>
      <c r="KOO1" s="39"/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39"/>
      <c r="KPA1" s="39"/>
      <c r="KPB1" s="39"/>
      <c r="KPC1" s="39"/>
      <c r="KPD1" s="39"/>
      <c r="KPE1" s="39"/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39"/>
      <c r="KPQ1" s="39"/>
      <c r="KPR1" s="39"/>
      <c r="KPS1" s="39"/>
      <c r="KPT1" s="39"/>
      <c r="KPU1" s="39"/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39"/>
      <c r="KQG1" s="39"/>
      <c r="KQH1" s="39"/>
      <c r="KQI1" s="39"/>
      <c r="KQJ1" s="39"/>
      <c r="KQK1" s="39"/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39"/>
      <c r="KQW1" s="39"/>
      <c r="KQX1" s="39"/>
      <c r="KQY1" s="39"/>
      <c r="KQZ1" s="39"/>
      <c r="KRA1" s="39"/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39"/>
      <c r="KRM1" s="39"/>
      <c r="KRN1" s="39"/>
      <c r="KRO1" s="39"/>
      <c r="KRP1" s="39"/>
      <c r="KRQ1" s="39"/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39"/>
      <c r="KSC1" s="39"/>
      <c r="KSD1" s="39"/>
      <c r="KSE1" s="39"/>
      <c r="KSF1" s="39"/>
      <c r="KSG1" s="39"/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39"/>
      <c r="KSS1" s="39"/>
      <c r="KST1" s="39"/>
      <c r="KSU1" s="39"/>
      <c r="KSV1" s="39"/>
      <c r="KSW1" s="39"/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39"/>
      <c r="KTI1" s="39"/>
      <c r="KTJ1" s="39"/>
      <c r="KTK1" s="39"/>
      <c r="KTL1" s="39"/>
      <c r="KTM1" s="39"/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39"/>
      <c r="KTY1" s="39"/>
      <c r="KTZ1" s="39"/>
      <c r="KUA1" s="39"/>
      <c r="KUB1" s="39"/>
      <c r="KUC1" s="39"/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39"/>
      <c r="KUO1" s="39"/>
      <c r="KUP1" s="39"/>
      <c r="KUQ1" s="39"/>
      <c r="KUR1" s="39"/>
      <c r="KUS1" s="39"/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39"/>
      <c r="KVE1" s="39"/>
      <c r="KVF1" s="39"/>
      <c r="KVG1" s="39"/>
      <c r="KVH1" s="39"/>
      <c r="KVI1" s="39"/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39"/>
      <c r="KVU1" s="39"/>
      <c r="KVV1" s="39"/>
      <c r="KVW1" s="39"/>
      <c r="KVX1" s="39"/>
      <c r="KVY1" s="39"/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39"/>
      <c r="KWK1" s="39"/>
      <c r="KWL1" s="39"/>
      <c r="KWM1" s="39"/>
      <c r="KWN1" s="39"/>
      <c r="KWO1" s="39"/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39"/>
      <c r="KXA1" s="39"/>
      <c r="KXB1" s="39"/>
      <c r="KXC1" s="39"/>
      <c r="KXD1" s="39"/>
      <c r="KXE1" s="39"/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39"/>
      <c r="KXQ1" s="39"/>
      <c r="KXR1" s="39"/>
      <c r="KXS1" s="39"/>
      <c r="KXT1" s="39"/>
      <c r="KXU1" s="39"/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39"/>
      <c r="KYG1" s="39"/>
      <c r="KYH1" s="39"/>
      <c r="KYI1" s="39"/>
      <c r="KYJ1" s="39"/>
      <c r="KYK1" s="39"/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39"/>
      <c r="KYW1" s="39"/>
      <c r="KYX1" s="39"/>
      <c r="KYY1" s="39"/>
      <c r="KYZ1" s="39"/>
      <c r="KZA1" s="39"/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39"/>
      <c r="KZM1" s="39"/>
      <c r="KZN1" s="39"/>
      <c r="KZO1" s="39"/>
      <c r="KZP1" s="39"/>
      <c r="KZQ1" s="39"/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39"/>
      <c r="LAC1" s="39"/>
      <c r="LAD1" s="39"/>
      <c r="LAE1" s="39"/>
      <c r="LAF1" s="39"/>
      <c r="LAG1" s="39"/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39"/>
      <c r="LAS1" s="39"/>
      <c r="LAT1" s="39"/>
      <c r="LAU1" s="39"/>
      <c r="LAV1" s="39"/>
      <c r="LAW1" s="39"/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39"/>
      <c r="LBI1" s="39"/>
      <c r="LBJ1" s="39"/>
      <c r="LBK1" s="39"/>
      <c r="LBL1" s="39"/>
      <c r="LBM1" s="39"/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39"/>
      <c r="LBY1" s="39"/>
      <c r="LBZ1" s="39"/>
      <c r="LCA1" s="39"/>
      <c r="LCB1" s="39"/>
      <c r="LCC1" s="39"/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39"/>
      <c r="LCO1" s="39"/>
      <c r="LCP1" s="39"/>
      <c r="LCQ1" s="39"/>
      <c r="LCR1" s="39"/>
      <c r="LCS1" s="39"/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39"/>
      <c r="LDE1" s="39"/>
      <c r="LDF1" s="39"/>
      <c r="LDG1" s="39"/>
      <c r="LDH1" s="39"/>
      <c r="LDI1" s="39"/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39"/>
      <c r="LDU1" s="39"/>
      <c r="LDV1" s="39"/>
      <c r="LDW1" s="39"/>
      <c r="LDX1" s="39"/>
      <c r="LDY1" s="39"/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39"/>
      <c r="LEK1" s="39"/>
      <c r="LEL1" s="39"/>
      <c r="LEM1" s="39"/>
      <c r="LEN1" s="39"/>
      <c r="LEO1" s="39"/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39"/>
      <c r="LFA1" s="39"/>
      <c r="LFB1" s="39"/>
      <c r="LFC1" s="39"/>
      <c r="LFD1" s="39"/>
      <c r="LFE1" s="39"/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39"/>
      <c r="LFQ1" s="39"/>
      <c r="LFR1" s="39"/>
      <c r="LFS1" s="39"/>
      <c r="LFT1" s="39"/>
      <c r="LFU1" s="39"/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39"/>
      <c r="LGG1" s="39"/>
      <c r="LGH1" s="39"/>
      <c r="LGI1" s="39"/>
      <c r="LGJ1" s="39"/>
      <c r="LGK1" s="39"/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39"/>
      <c r="LGW1" s="39"/>
      <c r="LGX1" s="39"/>
      <c r="LGY1" s="39"/>
      <c r="LGZ1" s="39"/>
      <c r="LHA1" s="39"/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39"/>
      <c r="LHM1" s="39"/>
      <c r="LHN1" s="39"/>
      <c r="LHO1" s="39"/>
      <c r="LHP1" s="39"/>
      <c r="LHQ1" s="39"/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39"/>
      <c r="LIC1" s="39"/>
      <c r="LID1" s="39"/>
      <c r="LIE1" s="39"/>
      <c r="LIF1" s="39"/>
      <c r="LIG1" s="39"/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39"/>
      <c r="LIS1" s="39"/>
      <c r="LIT1" s="39"/>
      <c r="LIU1" s="39"/>
      <c r="LIV1" s="39"/>
      <c r="LIW1" s="39"/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39"/>
      <c r="LJI1" s="39"/>
      <c r="LJJ1" s="39"/>
      <c r="LJK1" s="39"/>
      <c r="LJL1" s="39"/>
      <c r="LJM1" s="39"/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39"/>
      <c r="LJY1" s="39"/>
      <c r="LJZ1" s="39"/>
      <c r="LKA1" s="39"/>
      <c r="LKB1" s="39"/>
      <c r="LKC1" s="39"/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39"/>
      <c r="LKO1" s="39"/>
      <c r="LKP1" s="39"/>
      <c r="LKQ1" s="39"/>
      <c r="LKR1" s="39"/>
      <c r="LKS1" s="39"/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39"/>
      <c r="LLE1" s="39"/>
      <c r="LLF1" s="39"/>
      <c r="LLG1" s="39"/>
      <c r="LLH1" s="39"/>
      <c r="LLI1" s="39"/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39"/>
      <c r="LLU1" s="39"/>
      <c r="LLV1" s="39"/>
      <c r="LLW1" s="39"/>
      <c r="LLX1" s="39"/>
      <c r="LLY1" s="39"/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39"/>
      <c r="LMK1" s="39"/>
      <c r="LML1" s="39"/>
      <c r="LMM1" s="39"/>
      <c r="LMN1" s="39"/>
      <c r="LMO1" s="39"/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39"/>
      <c r="LNA1" s="39"/>
      <c r="LNB1" s="39"/>
      <c r="LNC1" s="39"/>
      <c r="LND1" s="39"/>
      <c r="LNE1" s="39"/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39"/>
      <c r="LNQ1" s="39"/>
      <c r="LNR1" s="39"/>
      <c r="LNS1" s="39"/>
      <c r="LNT1" s="39"/>
      <c r="LNU1" s="39"/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39"/>
      <c r="LOG1" s="39"/>
      <c r="LOH1" s="39"/>
      <c r="LOI1" s="39"/>
      <c r="LOJ1" s="39"/>
      <c r="LOK1" s="39"/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39"/>
      <c r="LOW1" s="39"/>
      <c r="LOX1" s="39"/>
      <c r="LOY1" s="39"/>
      <c r="LOZ1" s="39"/>
      <c r="LPA1" s="39"/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39"/>
      <c r="LPM1" s="39"/>
      <c r="LPN1" s="39"/>
      <c r="LPO1" s="39"/>
      <c r="LPP1" s="39"/>
      <c r="LPQ1" s="39"/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39"/>
      <c r="LQC1" s="39"/>
      <c r="LQD1" s="39"/>
      <c r="LQE1" s="39"/>
      <c r="LQF1" s="39"/>
      <c r="LQG1" s="39"/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39"/>
      <c r="LQS1" s="39"/>
      <c r="LQT1" s="39"/>
      <c r="LQU1" s="39"/>
      <c r="LQV1" s="39"/>
      <c r="LQW1" s="39"/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39"/>
      <c r="LRI1" s="39"/>
      <c r="LRJ1" s="39"/>
      <c r="LRK1" s="39"/>
      <c r="LRL1" s="39"/>
      <c r="LRM1" s="39"/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39"/>
      <c r="LRY1" s="39"/>
      <c r="LRZ1" s="39"/>
      <c r="LSA1" s="39"/>
      <c r="LSB1" s="39"/>
      <c r="LSC1" s="39"/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39"/>
      <c r="LSO1" s="39"/>
      <c r="LSP1" s="39"/>
      <c r="LSQ1" s="39"/>
      <c r="LSR1" s="39"/>
      <c r="LSS1" s="39"/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39"/>
      <c r="LTE1" s="39"/>
      <c r="LTF1" s="39"/>
      <c r="LTG1" s="39"/>
      <c r="LTH1" s="39"/>
      <c r="LTI1" s="39"/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39"/>
      <c r="LTU1" s="39"/>
      <c r="LTV1" s="39"/>
      <c r="LTW1" s="39"/>
      <c r="LTX1" s="39"/>
      <c r="LTY1" s="39"/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39"/>
      <c r="LUK1" s="39"/>
      <c r="LUL1" s="39"/>
      <c r="LUM1" s="39"/>
      <c r="LUN1" s="39"/>
      <c r="LUO1" s="39"/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39"/>
      <c r="LVA1" s="39"/>
      <c r="LVB1" s="39"/>
      <c r="LVC1" s="39"/>
      <c r="LVD1" s="39"/>
      <c r="LVE1" s="39"/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39"/>
      <c r="LVQ1" s="39"/>
      <c r="LVR1" s="39"/>
      <c r="LVS1" s="39"/>
      <c r="LVT1" s="39"/>
      <c r="LVU1" s="39"/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39"/>
      <c r="LWG1" s="39"/>
      <c r="LWH1" s="39"/>
      <c r="LWI1" s="39"/>
      <c r="LWJ1" s="39"/>
      <c r="LWK1" s="39"/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39"/>
      <c r="LWW1" s="39"/>
      <c r="LWX1" s="39"/>
      <c r="LWY1" s="39"/>
      <c r="LWZ1" s="39"/>
      <c r="LXA1" s="39"/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39"/>
      <c r="LXM1" s="39"/>
      <c r="LXN1" s="39"/>
      <c r="LXO1" s="39"/>
      <c r="LXP1" s="39"/>
      <c r="LXQ1" s="39"/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39"/>
      <c r="LYC1" s="39"/>
      <c r="LYD1" s="39"/>
      <c r="LYE1" s="39"/>
      <c r="LYF1" s="39"/>
      <c r="LYG1" s="39"/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39"/>
      <c r="LYS1" s="39"/>
      <c r="LYT1" s="39"/>
      <c r="LYU1" s="39"/>
      <c r="LYV1" s="39"/>
      <c r="LYW1" s="39"/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39"/>
      <c r="LZI1" s="39"/>
      <c r="LZJ1" s="39"/>
      <c r="LZK1" s="39"/>
      <c r="LZL1" s="39"/>
      <c r="LZM1" s="39"/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39"/>
      <c r="LZY1" s="39"/>
      <c r="LZZ1" s="39"/>
      <c r="MAA1" s="39"/>
      <c r="MAB1" s="39"/>
      <c r="MAC1" s="39"/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39"/>
      <c r="MAO1" s="39"/>
      <c r="MAP1" s="39"/>
      <c r="MAQ1" s="39"/>
      <c r="MAR1" s="39"/>
      <c r="MAS1" s="39"/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39"/>
      <c r="MBE1" s="39"/>
      <c r="MBF1" s="39"/>
      <c r="MBG1" s="39"/>
      <c r="MBH1" s="39"/>
      <c r="MBI1" s="39"/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39"/>
      <c r="MBU1" s="39"/>
      <c r="MBV1" s="39"/>
      <c r="MBW1" s="39"/>
      <c r="MBX1" s="39"/>
      <c r="MBY1" s="39"/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39"/>
      <c r="MCK1" s="39"/>
      <c r="MCL1" s="39"/>
      <c r="MCM1" s="39"/>
      <c r="MCN1" s="39"/>
      <c r="MCO1" s="39"/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39"/>
      <c r="MDA1" s="39"/>
      <c r="MDB1" s="39"/>
      <c r="MDC1" s="39"/>
      <c r="MDD1" s="39"/>
      <c r="MDE1" s="39"/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39"/>
      <c r="MDQ1" s="39"/>
      <c r="MDR1" s="39"/>
      <c r="MDS1" s="39"/>
      <c r="MDT1" s="39"/>
      <c r="MDU1" s="39"/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39"/>
      <c r="MEG1" s="39"/>
      <c r="MEH1" s="39"/>
      <c r="MEI1" s="39"/>
      <c r="MEJ1" s="39"/>
      <c r="MEK1" s="39"/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39"/>
      <c r="MEW1" s="39"/>
      <c r="MEX1" s="39"/>
      <c r="MEY1" s="39"/>
      <c r="MEZ1" s="39"/>
      <c r="MFA1" s="39"/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39"/>
      <c r="MFM1" s="39"/>
      <c r="MFN1" s="39"/>
      <c r="MFO1" s="39"/>
      <c r="MFP1" s="39"/>
      <c r="MFQ1" s="39"/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39"/>
      <c r="MGC1" s="39"/>
      <c r="MGD1" s="39"/>
      <c r="MGE1" s="39"/>
      <c r="MGF1" s="39"/>
      <c r="MGG1" s="39"/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39"/>
      <c r="MGS1" s="39"/>
      <c r="MGT1" s="39"/>
      <c r="MGU1" s="39"/>
      <c r="MGV1" s="39"/>
      <c r="MGW1" s="39"/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39"/>
      <c r="MHI1" s="39"/>
      <c r="MHJ1" s="39"/>
      <c r="MHK1" s="39"/>
      <c r="MHL1" s="39"/>
      <c r="MHM1" s="39"/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39"/>
      <c r="MHY1" s="39"/>
      <c r="MHZ1" s="39"/>
      <c r="MIA1" s="39"/>
      <c r="MIB1" s="39"/>
      <c r="MIC1" s="39"/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39"/>
      <c r="MIO1" s="39"/>
      <c r="MIP1" s="39"/>
      <c r="MIQ1" s="39"/>
      <c r="MIR1" s="39"/>
      <c r="MIS1" s="39"/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39"/>
      <c r="MJE1" s="39"/>
      <c r="MJF1" s="39"/>
      <c r="MJG1" s="39"/>
      <c r="MJH1" s="39"/>
      <c r="MJI1" s="39"/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39"/>
      <c r="MJU1" s="39"/>
      <c r="MJV1" s="39"/>
      <c r="MJW1" s="39"/>
      <c r="MJX1" s="39"/>
      <c r="MJY1" s="39"/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39"/>
      <c r="MKK1" s="39"/>
      <c r="MKL1" s="39"/>
      <c r="MKM1" s="39"/>
      <c r="MKN1" s="39"/>
      <c r="MKO1" s="39"/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39"/>
      <c r="MLA1" s="39"/>
      <c r="MLB1" s="39"/>
      <c r="MLC1" s="39"/>
      <c r="MLD1" s="39"/>
      <c r="MLE1" s="39"/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39"/>
      <c r="MLQ1" s="39"/>
      <c r="MLR1" s="39"/>
      <c r="MLS1" s="39"/>
      <c r="MLT1" s="39"/>
      <c r="MLU1" s="39"/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39"/>
      <c r="MMG1" s="39"/>
      <c r="MMH1" s="39"/>
      <c r="MMI1" s="39"/>
      <c r="MMJ1" s="39"/>
      <c r="MMK1" s="39"/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39"/>
      <c r="MMW1" s="39"/>
      <c r="MMX1" s="39"/>
      <c r="MMY1" s="39"/>
      <c r="MMZ1" s="39"/>
      <c r="MNA1" s="39"/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39"/>
      <c r="MNM1" s="39"/>
      <c r="MNN1" s="39"/>
      <c r="MNO1" s="39"/>
      <c r="MNP1" s="39"/>
      <c r="MNQ1" s="39"/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39"/>
      <c r="MOC1" s="39"/>
      <c r="MOD1" s="39"/>
      <c r="MOE1" s="39"/>
      <c r="MOF1" s="39"/>
      <c r="MOG1" s="39"/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39"/>
      <c r="MOS1" s="39"/>
      <c r="MOT1" s="39"/>
      <c r="MOU1" s="39"/>
      <c r="MOV1" s="39"/>
      <c r="MOW1" s="39"/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39"/>
      <c r="MPI1" s="39"/>
      <c r="MPJ1" s="39"/>
      <c r="MPK1" s="39"/>
      <c r="MPL1" s="39"/>
      <c r="MPM1" s="39"/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39"/>
      <c r="MPY1" s="39"/>
      <c r="MPZ1" s="39"/>
      <c r="MQA1" s="39"/>
      <c r="MQB1" s="39"/>
      <c r="MQC1" s="39"/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39"/>
      <c r="MQO1" s="39"/>
      <c r="MQP1" s="39"/>
      <c r="MQQ1" s="39"/>
      <c r="MQR1" s="39"/>
      <c r="MQS1" s="39"/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39"/>
      <c r="MRE1" s="39"/>
      <c r="MRF1" s="39"/>
      <c r="MRG1" s="39"/>
      <c r="MRH1" s="39"/>
      <c r="MRI1" s="39"/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39"/>
      <c r="MRU1" s="39"/>
      <c r="MRV1" s="39"/>
      <c r="MRW1" s="39"/>
      <c r="MRX1" s="39"/>
      <c r="MRY1" s="39"/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39"/>
      <c r="MSK1" s="39"/>
      <c r="MSL1" s="39"/>
      <c r="MSM1" s="39"/>
      <c r="MSN1" s="39"/>
      <c r="MSO1" s="39"/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39"/>
      <c r="MTA1" s="39"/>
      <c r="MTB1" s="39"/>
      <c r="MTC1" s="39"/>
      <c r="MTD1" s="39"/>
      <c r="MTE1" s="39"/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39"/>
      <c r="MTQ1" s="39"/>
      <c r="MTR1" s="39"/>
      <c r="MTS1" s="39"/>
      <c r="MTT1" s="39"/>
      <c r="MTU1" s="39"/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39"/>
      <c r="MUG1" s="39"/>
      <c r="MUH1" s="39"/>
      <c r="MUI1" s="39"/>
      <c r="MUJ1" s="39"/>
      <c r="MUK1" s="39"/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39"/>
      <c r="MUW1" s="39"/>
      <c r="MUX1" s="39"/>
      <c r="MUY1" s="39"/>
      <c r="MUZ1" s="39"/>
      <c r="MVA1" s="39"/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39"/>
      <c r="MVM1" s="39"/>
      <c r="MVN1" s="39"/>
      <c r="MVO1" s="39"/>
      <c r="MVP1" s="39"/>
      <c r="MVQ1" s="39"/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39"/>
      <c r="MWC1" s="39"/>
      <c r="MWD1" s="39"/>
      <c r="MWE1" s="39"/>
      <c r="MWF1" s="39"/>
      <c r="MWG1" s="39"/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39"/>
      <c r="MWS1" s="39"/>
      <c r="MWT1" s="39"/>
      <c r="MWU1" s="39"/>
      <c r="MWV1" s="39"/>
      <c r="MWW1" s="39"/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39"/>
      <c r="MXI1" s="39"/>
      <c r="MXJ1" s="39"/>
      <c r="MXK1" s="39"/>
      <c r="MXL1" s="39"/>
      <c r="MXM1" s="39"/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39"/>
      <c r="MXY1" s="39"/>
      <c r="MXZ1" s="39"/>
      <c r="MYA1" s="39"/>
      <c r="MYB1" s="39"/>
      <c r="MYC1" s="39"/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39"/>
      <c r="MYO1" s="39"/>
      <c r="MYP1" s="39"/>
      <c r="MYQ1" s="39"/>
      <c r="MYR1" s="39"/>
      <c r="MYS1" s="39"/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39"/>
      <c r="MZE1" s="39"/>
      <c r="MZF1" s="39"/>
      <c r="MZG1" s="39"/>
      <c r="MZH1" s="39"/>
      <c r="MZI1" s="39"/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39"/>
      <c r="MZU1" s="39"/>
      <c r="MZV1" s="39"/>
      <c r="MZW1" s="39"/>
      <c r="MZX1" s="39"/>
      <c r="MZY1" s="39"/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39"/>
      <c r="NAK1" s="39"/>
      <c r="NAL1" s="39"/>
      <c r="NAM1" s="39"/>
      <c r="NAN1" s="39"/>
      <c r="NAO1" s="39"/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39"/>
      <c r="NBA1" s="39"/>
      <c r="NBB1" s="39"/>
      <c r="NBC1" s="39"/>
      <c r="NBD1" s="39"/>
      <c r="NBE1" s="39"/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39"/>
      <c r="NBQ1" s="39"/>
      <c r="NBR1" s="39"/>
      <c r="NBS1" s="39"/>
      <c r="NBT1" s="39"/>
      <c r="NBU1" s="39"/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39"/>
      <c r="NCG1" s="39"/>
      <c r="NCH1" s="39"/>
      <c r="NCI1" s="39"/>
      <c r="NCJ1" s="39"/>
      <c r="NCK1" s="39"/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39"/>
      <c r="NCW1" s="39"/>
      <c r="NCX1" s="39"/>
      <c r="NCY1" s="39"/>
      <c r="NCZ1" s="39"/>
      <c r="NDA1" s="39"/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39"/>
      <c r="NDM1" s="39"/>
      <c r="NDN1" s="39"/>
      <c r="NDO1" s="39"/>
      <c r="NDP1" s="39"/>
      <c r="NDQ1" s="39"/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39"/>
      <c r="NEC1" s="39"/>
      <c r="NED1" s="39"/>
      <c r="NEE1" s="39"/>
      <c r="NEF1" s="39"/>
      <c r="NEG1" s="39"/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39"/>
      <c r="NES1" s="39"/>
      <c r="NET1" s="39"/>
      <c r="NEU1" s="39"/>
      <c r="NEV1" s="39"/>
      <c r="NEW1" s="39"/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39"/>
      <c r="NFI1" s="39"/>
      <c r="NFJ1" s="39"/>
      <c r="NFK1" s="39"/>
      <c r="NFL1" s="39"/>
      <c r="NFM1" s="39"/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39"/>
      <c r="NFY1" s="39"/>
      <c r="NFZ1" s="39"/>
      <c r="NGA1" s="39"/>
      <c r="NGB1" s="39"/>
      <c r="NGC1" s="39"/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39"/>
      <c r="NGO1" s="39"/>
      <c r="NGP1" s="39"/>
      <c r="NGQ1" s="39"/>
      <c r="NGR1" s="39"/>
      <c r="NGS1" s="39"/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39"/>
      <c r="NHE1" s="39"/>
      <c r="NHF1" s="39"/>
      <c r="NHG1" s="39"/>
      <c r="NHH1" s="39"/>
      <c r="NHI1" s="39"/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39"/>
      <c r="NHU1" s="39"/>
      <c r="NHV1" s="39"/>
      <c r="NHW1" s="39"/>
      <c r="NHX1" s="39"/>
      <c r="NHY1" s="39"/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39"/>
      <c r="NIK1" s="39"/>
      <c r="NIL1" s="39"/>
      <c r="NIM1" s="39"/>
      <c r="NIN1" s="39"/>
      <c r="NIO1" s="39"/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39"/>
      <c r="NJA1" s="39"/>
      <c r="NJB1" s="39"/>
      <c r="NJC1" s="39"/>
      <c r="NJD1" s="39"/>
      <c r="NJE1" s="39"/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39"/>
      <c r="NJQ1" s="39"/>
      <c r="NJR1" s="39"/>
      <c r="NJS1" s="39"/>
      <c r="NJT1" s="39"/>
      <c r="NJU1" s="39"/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39"/>
      <c r="NKG1" s="39"/>
      <c r="NKH1" s="39"/>
      <c r="NKI1" s="39"/>
      <c r="NKJ1" s="39"/>
      <c r="NKK1" s="39"/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39"/>
      <c r="NKW1" s="39"/>
      <c r="NKX1" s="39"/>
      <c r="NKY1" s="39"/>
      <c r="NKZ1" s="39"/>
      <c r="NLA1" s="39"/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39"/>
      <c r="NLM1" s="39"/>
      <c r="NLN1" s="39"/>
      <c r="NLO1" s="39"/>
      <c r="NLP1" s="39"/>
      <c r="NLQ1" s="39"/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39"/>
      <c r="NMC1" s="39"/>
      <c r="NMD1" s="39"/>
      <c r="NME1" s="39"/>
      <c r="NMF1" s="39"/>
      <c r="NMG1" s="39"/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39"/>
      <c r="NMS1" s="39"/>
      <c r="NMT1" s="39"/>
      <c r="NMU1" s="39"/>
      <c r="NMV1" s="39"/>
      <c r="NMW1" s="39"/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39"/>
      <c r="NNI1" s="39"/>
      <c r="NNJ1" s="39"/>
      <c r="NNK1" s="39"/>
      <c r="NNL1" s="39"/>
      <c r="NNM1" s="39"/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39"/>
      <c r="NNY1" s="39"/>
      <c r="NNZ1" s="39"/>
      <c r="NOA1" s="39"/>
      <c r="NOB1" s="39"/>
      <c r="NOC1" s="39"/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39"/>
      <c r="NOO1" s="39"/>
      <c r="NOP1" s="39"/>
      <c r="NOQ1" s="39"/>
      <c r="NOR1" s="39"/>
      <c r="NOS1" s="39"/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39"/>
      <c r="NPE1" s="39"/>
      <c r="NPF1" s="39"/>
      <c r="NPG1" s="39"/>
      <c r="NPH1" s="39"/>
      <c r="NPI1" s="39"/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39"/>
      <c r="NPU1" s="39"/>
      <c r="NPV1" s="39"/>
      <c r="NPW1" s="39"/>
      <c r="NPX1" s="39"/>
      <c r="NPY1" s="39"/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39"/>
      <c r="NQK1" s="39"/>
      <c r="NQL1" s="39"/>
      <c r="NQM1" s="39"/>
      <c r="NQN1" s="39"/>
      <c r="NQO1" s="39"/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39"/>
      <c r="NRA1" s="39"/>
      <c r="NRB1" s="39"/>
      <c r="NRC1" s="39"/>
      <c r="NRD1" s="39"/>
      <c r="NRE1" s="39"/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39"/>
      <c r="NRQ1" s="39"/>
      <c r="NRR1" s="39"/>
      <c r="NRS1" s="39"/>
      <c r="NRT1" s="39"/>
      <c r="NRU1" s="39"/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39"/>
      <c r="NSG1" s="39"/>
      <c r="NSH1" s="39"/>
      <c r="NSI1" s="39"/>
      <c r="NSJ1" s="39"/>
      <c r="NSK1" s="39"/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39"/>
      <c r="NSW1" s="39"/>
      <c r="NSX1" s="39"/>
      <c r="NSY1" s="39"/>
      <c r="NSZ1" s="39"/>
      <c r="NTA1" s="39"/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39"/>
      <c r="NTM1" s="39"/>
      <c r="NTN1" s="39"/>
      <c r="NTO1" s="39"/>
      <c r="NTP1" s="39"/>
      <c r="NTQ1" s="39"/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39"/>
      <c r="NUC1" s="39"/>
      <c r="NUD1" s="39"/>
      <c r="NUE1" s="39"/>
      <c r="NUF1" s="39"/>
      <c r="NUG1" s="39"/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39"/>
      <c r="NUS1" s="39"/>
      <c r="NUT1" s="39"/>
      <c r="NUU1" s="39"/>
      <c r="NUV1" s="39"/>
      <c r="NUW1" s="39"/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39"/>
      <c r="NVI1" s="39"/>
      <c r="NVJ1" s="39"/>
      <c r="NVK1" s="39"/>
      <c r="NVL1" s="39"/>
      <c r="NVM1" s="39"/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39"/>
      <c r="NVY1" s="39"/>
      <c r="NVZ1" s="39"/>
      <c r="NWA1" s="39"/>
      <c r="NWB1" s="39"/>
      <c r="NWC1" s="39"/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39"/>
      <c r="NWO1" s="39"/>
      <c r="NWP1" s="39"/>
      <c r="NWQ1" s="39"/>
      <c r="NWR1" s="39"/>
      <c r="NWS1" s="39"/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39"/>
      <c r="NXE1" s="39"/>
      <c r="NXF1" s="39"/>
      <c r="NXG1" s="39"/>
      <c r="NXH1" s="39"/>
      <c r="NXI1" s="39"/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39"/>
      <c r="NXU1" s="39"/>
      <c r="NXV1" s="39"/>
      <c r="NXW1" s="39"/>
      <c r="NXX1" s="39"/>
      <c r="NXY1" s="39"/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39"/>
      <c r="NYK1" s="39"/>
      <c r="NYL1" s="39"/>
      <c r="NYM1" s="39"/>
      <c r="NYN1" s="39"/>
      <c r="NYO1" s="39"/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39"/>
      <c r="NZA1" s="39"/>
      <c r="NZB1" s="39"/>
      <c r="NZC1" s="39"/>
      <c r="NZD1" s="39"/>
      <c r="NZE1" s="39"/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39"/>
      <c r="NZQ1" s="39"/>
      <c r="NZR1" s="39"/>
      <c r="NZS1" s="39"/>
      <c r="NZT1" s="39"/>
      <c r="NZU1" s="39"/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39"/>
      <c r="OAG1" s="39"/>
      <c r="OAH1" s="39"/>
      <c r="OAI1" s="39"/>
      <c r="OAJ1" s="39"/>
      <c r="OAK1" s="39"/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39"/>
      <c r="OAW1" s="39"/>
      <c r="OAX1" s="39"/>
      <c r="OAY1" s="39"/>
      <c r="OAZ1" s="39"/>
      <c r="OBA1" s="39"/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39"/>
      <c r="OBM1" s="39"/>
      <c r="OBN1" s="39"/>
      <c r="OBO1" s="39"/>
      <c r="OBP1" s="39"/>
      <c r="OBQ1" s="39"/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39"/>
      <c r="OCC1" s="39"/>
      <c r="OCD1" s="39"/>
      <c r="OCE1" s="39"/>
      <c r="OCF1" s="39"/>
      <c r="OCG1" s="39"/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39"/>
      <c r="OCS1" s="39"/>
      <c r="OCT1" s="39"/>
      <c r="OCU1" s="39"/>
      <c r="OCV1" s="39"/>
      <c r="OCW1" s="39"/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39"/>
      <c r="ODI1" s="39"/>
      <c r="ODJ1" s="39"/>
      <c r="ODK1" s="39"/>
      <c r="ODL1" s="39"/>
      <c r="ODM1" s="39"/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39"/>
      <c r="ODY1" s="39"/>
      <c r="ODZ1" s="39"/>
      <c r="OEA1" s="39"/>
      <c r="OEB1" s="39"/>
      <c r="OEC1" s="39"/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39"/>
      <c r="OEO1" s="39"/>
      <c r="OEP1" s="39"/>
      <c r="OEQ1" s="39"/>
      <c r="OER1" s="39"/>
      <c r="OES1" s="39"/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39"/>
      <c r="OFE1" s="39"/>
      <c r="OFF1" s="39"/>
      <c r="OFG1" s="39"/>
      <c r="OFH1" s="39"/>
      <c r="OFI1" s="39"/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39"/>
      <c r="OFU1" s="39"/>
      <c r="OFV1" s="39"/>
      <c r="OFW1" s="39"/>
      <c r="OFX1" s="39"/>
      <c r="OFY1" s="39"/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39"/>
      <c r="OGK1" s="39"/>
      <c r="OGL1" s="39"/>
      <c r="OGM1" s="39"/>
      <c r="OGN1" s="39"/>
      <c r="OGO1" s="39"/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39"/>
      <c r="OHA1" s="39"/>
      <c r="OHB1" s="39"/>
      <c r="OHC1" s="39"/>
      <c r="OHD1" s="39"/>
      <c r="OHE1" s="39"/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39"/>
      <c r="OHQ1" s="39"/>
      <c r="OHR1" s="39"/>
      <c r="OHS1" s="39"/>
      <c r="OHT1" s="39"/>
      <c r="OHU1" s="39"/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39"/>
      <c r="OIG1" s="39"/>
      <c r="OIH1" s="39"/>
      <c r="OII1" s="39"/>
      <c r="OIJ1" s="39"/>
      <c r="OIK1" s="39"/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39"/>
      <c r="OIW1" s="39"/>
      <c r="OIX1" s="39"/>
      <c r="OIY1" s="39"/>
      <c r="OIZ1" s="39"/>
      <c r="OJA1" s="39"/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39"/>
      <c r="OJM1" s="39"/>
      <c r="OJN1" s="39"/>
      <c r="OJO1" s="39"/>
      <c r="OJP1" s="39"/>
      <c r="OJQ1" s="39"/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39"/>
      <c r="OKC1" s="39"/>
      <c r="OKD1" s="39"/>
      <c r="OKE1" s="39"/>
      <c r="OKF1" s="39"/>
      <c r="OKG1" s="39"/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39"/>
      <c r="OKS1" s="39"/>
      <c r="OKT1" s="39"/>
      <c r="OKU1" s="39"/>
      <c r="OKV1" s="39"/>
      <c r="OKW1" s="39"/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39"/>
      <c r="OLI1" s="39"/>
      <c r="OLJ1" s="39"/>
      <c r="OLK1" s="39"/>
      <c r="OLL1" s="39"/>
      <c r="OLM1" s="39"/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39"/>
      <c r="OLY1" s="39"/>
      <c r="OLZ1" s="39"/>
      <c r="OMA1" s="39"/>
      <c r="OMB1" s="39"/>
      <c r="OMC1" s="39"/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39"/>
      <c r="OMO1" s="39"/>
      <c r="OMP1" s="39"/>
      <c r="OMQ1" s="39"/>
      <c r="OMR1" s="39"/>
      <c r="OMS1" s="39"/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39"/>
      <c r="ONE1" s="39"/>
      <c r="ONF1" s="39"/>
      <c r="ONG1" s="39"/>
      <c r="ONH1" s="39"/>
      <c r="ONI1" s="39"/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39"/>
      <c r="ONU1" s="39"/>
      <c r="ONV1" s="39"/>
      <c r="ONW1" s="39"/>
      <c r="ONX1" s="39"/>
      <c r="ONY1" s="39"/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39"/>
      <c r="OOK1" s="39"/>
      <c r="OOL1" s="39"/>
      <c r="OOM1" s="39"/>
      <c r="OON1" s="39"/>
      <c r="OOO1" s="39"/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39"/>
      <c r="OPA1" s="39"/>
      <c r="OPB1" s="39"/>
      <c r="OPC1" s="39"/>
      <c r="OPD1" s="39"/>
      <c r="OPE1" s="39"/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39"/>
      <c r="OPQ1" s="39"/>
      <c r="OPR1" s="39"/>
      <c r="OPS1" s="39"/>
      <c r="OPT1" s="39"/>
      <c r="OPU1" s="39"/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39"/>
      <c r="OQG1" s="39"/>
      <c r="OQH1" s="39"/>
      <c r="OQI1" s="39"/>
      <c r="OQJ1" s="39"/>
      <c r="OQK1" s="39"/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39"/>
      <c r="OQW1" s="39"/>
      <c r="OQX1" s="39"/>
      <c r="OQY1" s="39"/>
      <c r="OQZ1" s="39"/>
      <c r="ORA1" s="39"/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39"/>
      <c r="ORM1" s="39"/>
      <c r="ORN1" s="39"/>
      <c r="ORO1" s="39"/>
      <c r="ORP1" s="39"/>
      <c r="ORQ1" s="39"/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39"/>
      <c r="OSC1" s="39"/>
      <c r="OSD1" s="39"/>
      <c r="OSE1" s="39"/>
      <c r="OSF1" s="39"/>
      <c r="OSG1" s="39"/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39"/>
      <c r="OSS1" s="39"/>
      <c r="OST1" s="39"/>
      <c r="OSU1" s="39"/>
      <c r="OSV1" s="39"/>
      <c r="OSW1" s="39"/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39"/>
      <c r="OTI1" s="39"/>
      <c r="OTJ1" s="39"/>
      <c r="OTK1" s="39"/>
      <c r="OTL1" s="39"/>
      <c r="OTM1" s="39"/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39"/>
      <c r="OTY1" s="39"/>
      <c r="OTZ1" s="39"/>
      <c r="OUA1" s="39"/>
      <c r="OUB1" s="39"/>
      <c r="OUC1" s="39"/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39"/>
      <c r="OUO1" s="39"/>
      <c r="OUP1" s="39"/>
      <c r="OUQ1" s="39"/>
      <c r="OUR1" s="39"/>
      <c r="OUS1" s="39"/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39"/>
      <c r="OVE1" s="39"/>
      <c r="OVF1" s="39"/>
      <c r="OVG1" s="39"/>
      <c r="OVH1" s="39"/>
      <c r="OVI1" s="39"/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39"/>
      <c r="OVU1" s="39"/>
      <c r="OVV1" s="39"/>
      <c r="OVW1" s="39"/>
      <c r="OVX1" s="39"/>
      <c r="OVY1" s="39"/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39"/>
      <c r="OWK1" s="39"/>
      <c r="OWL1" s="39"/>
      <c r="OWM1" s="39"/>
      <c r="OWN1" s="39"/>
      <c r="OWO1" s="39"/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39"/>
      <c r="OXA1" s="39"/>
      <c r="OXB1" s="39"/>
      <c r="OXC1" s="39"/>
      <c r="OXD1" s="39"/>
      <c r="OXE1" s="39"/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39"/>
      <c r="OXQ1" s="39"/>
      <c r="OXR1" s="39"/>
      <c r="OXS1" s="39"/>
      <c r="OXT1" s="39"/>
      <c r="OXU1" s="39"/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39"/>
      <c r="OYG1" s="39"/>
      <c r="OYH1" s="39"/>
      <c r="OYI1" s="39"/>
      <c r="OYJ1" s="39"/>
      <c r="OYK1" s="39"/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39"/>
      <c r="OYW1" s="39"/>
      <c r="OYX1" s="39"/>
      <c r="OYY1" s="39"/>
      <c r="OYZ1" s="39"/>
      <c r="OZA1" s="39"/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39"/>
      <c r="OZM1" s="39"/>
      <c r="OZN1" s="39"/>
      <c r="OZO1" s="39"/>
      <c r="OZP1" s="39"/>
      <c r="OZQ1" s="39"/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39"/>
      <c r="PAC1" s="39"/>
      <c r="PAD1" s="39"/>
      <c r="PAE1" s="39"/>
      <c r="PAF1" s="39"/>
      <c r="PAG1" s="39"/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39"/>
      <c r="PAS1" s="39"/>
      <c r="PAT1" s="39"/>
      <c r="PAU1" s="39"/>
      <c r="PAV1" s="39"/>
      <c r="PAW1" s="39"/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39"/>
      <c r="PBI1" s="39"/>
      <c r="PBJ1" s="39"/>
      <c r="PBK1" s="39"/>
      <c r="PBL1" s="39"/>
      <c r="PBM1" s="39"/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39"/>
      <c r="PBY1" s="39"/>
      <c r="PBZ1" s="39"/>
      <c r="PCA1" s="39"/>
      <c r="PCB1" s="39"/>
      <c r="PCC1" s="39"/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39"/>
      <c r="PCO1" s="39"/>
      <c r="PCP1" s="39"/>
      <c r="PCQ1" s="39"/>
      <c r="PCR1" s="39"/>
      <c r="PCS1" s="39"/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39"/>
      <c r="PDE1" s="39"/>
      <c r="PDF1" s="39"/>
      <c r="PDG1" s="39"/>
      <c r="PDH1" s="39"/>
      <c r="PDI1" s="39"/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39"/>
      <c r="PDU1" s="39"/>
      <c r="PDV1" s="39"/>
      <c r="PDW1" s="39"/>
      <c r="PDX1" s="39"/>
      <c r="PDY1" s="39"/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39"/>
      <c r="PEK1" s="39"/>
      <c r="PEL1" s="39"/>
      <c r="PEM1" s="39"/>
      <c r="PEN1" s="39"/>
      <c r="PEO1" s="39"/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39"/>
      <c r="PFA1" s="39"/>
      <c r="PFB1" s="39"/>
      <c r="PFC1" s="39"/>
      <c r="PFD1" s="39"/>
      <c r="PFE1" s="39"/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39"/>
      <c r="PFQ1" s="39"/>
      <c r="PFR1" s="39"/>
      <c r="PFS1" s="39"/>
      <c r="PFT1" s="39"/>
      <c r="PFU1" s="39"/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39"/>
      <c r="PGG1" s="39"/>
      <c r="PGH1" s="39"/>
      <c r="PGI1" s="39"/>
      <c r="PGJ1" s="39"/>
      <c r="PGK1" s="39"/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39"/>
      <c r="PGW1" s="39"/>
      <c r="PGX1" s="39"/>
      <c r="PGY1" s="39"/>
      <c r="PGZ1" s="39"/>
      <c r="PHA1" s="39"/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39"/>
      <c r="PHM1" s="39"/>
      <c r="PHN1" s="39"/>
      <c r="PHO1" s="39"/>
      <c r="PHP1" s="39"/>
      <c r="PHQ1" s="39"/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39"/>
      <c r="PIC1" s="39"/>
      <c r="PID1" s="39"/>
      <c r="PIE1" s="39"/>
      <c r="PIF1" s="39"/>
      <c r="PIG1" s="39"/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39"/>
      <c r="PIS1" s="39"/>
      <c r="PIT1" s="39"/>
      <c r="PIU1" s="39"/>
      <c r="PIV1" s="39"/>
      <c r="PIW1" s="39"/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39"/>
      <c r="PJI1" s="39"/>
      <c r="PJJ1" s="39"/>
      <c r="PJK1" s="39"/>
      <c r="PJL1" s="39"/>
      <c r="PJM1" s="39"/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39"/>
      <c r="PJY1" s="39"/>
      <c r="PJZ1" s="39"/>
      <c r="PKA1" s="39"/>
      <c r="PKB1" s="39"/>
      <c r="PKC1" s="39"/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39"/>
      <c r="PKO1" s="39"/>
      <c r="PKP1" s="39"/>
      <c r="PKQ1" s="39"/>
      <c r="PKR1" s="39"/>
      <c r="PKS1" s="39"/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39"/>
      <c r="PLE1" s="39"/>
      <c r="PLF1" s="39"/>
      <c r="PLG1" s="39"/>
      <c r="PLH1" s="39"/>
      <c r="PLI1" s="39"/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39"/>
      <c r="PLU1" s="39"/>
      <c r="PLV1" s="39"/>
      <c r="PLW1" s="39"/>
      <c r="PLX1" s="39"/>
      <c r="PLY1" s="39"/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39"/>
      <c r="PMK1" s="39"/>
      <c r="PML1" s="39"/>
      <c r="PMM1" s="39"/>
      <c r="PMN1" s="39"/>
      <c r="PMO1" s="39"/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39"/>
      <c r="PNA1" s="39"/>
      <c r="PNB1" s="39"/>
      <c r="PNC1" s="39"/>
      <c r="PND1" s="39"/>
      <c r="PNE1" s="39"/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39"/>
      <c r="PNQ1" s="39"/>
      <c r="PNR1" s="39"/>
      <c r="PNS1" s="39"/>
      <c r="PNT1" s="39"/>
      <c r="PNU1" s="39"/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39"/>
      <c r="POG1" s="39"/>
      <c r="POH1" s="39"/>
      <c r="POI1" s="39"/>
      <c r="POJ1" s="39"/>
      <c r="POK1" s="39"/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39"/>
      <c r="POW1" s="39"/>
      <c r="POX1" s="39"/>
      <c r="POY1" s="39"/>
      <c r="POZ1" s="39"/>
      <c r="PPA1" s="39"/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39"/>
      <c r="PPM1" s="39"/>
      <c r="PPN1" s="39"/>
      <c r="PPO1" s="39"/>
      <c r="PPP1" s="39"/>
      <c r="PPQ1" s="39"/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39"/>
      <c r="PQC1" s="39"/>
      <c r="PQD1" s="39"/>
      <c r="PQE1" s="39"/>
      <c r="PQF1" s="39"/>
      <c r="PQG1" s="39"/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39"/>
      <c r="PQS1" s="39"/>
      <c r="PQT1" s="39"/>
      <c r="PQU1" s="39"/>
      <c r="PQV1" s="39"/>
      <c r="PQW1" s="39"/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39"/>
      <c r="PRI1" s="39"/>
      <c r="PRJ1" s="39"/>
      <c r="PRK1" s="39"/>
      <c r="PRL1" s="39"/>
      <c r="PRM1" s="39"/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39"/>
      <c r="PRY1" s="39"/>
      <c r="PRZ1" s="39"/>
      <c r="PSA1" s="39"/>
      <c r="PSB1" s="39"/>
      <c r="PSC1" s="39"/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39"/>
      <c r="PSO1" s="39"/>
      <c r="PSP1" s="39"/>
      <c r="PSQ1" s="39"/>
      <c r="PSR1" s="39"/>
      <c r="PSS1" s="39"/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39"/>
      <c r="PTE1" s="39"/>
      <c r="PTF1" s="39"/>
      <c r="PTG1" s="39"/>
      <c r="PTH1" s="39"/>
      <c r="PTI1" s="39"/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39"/>
      <c r="PTU1" s="39"/>
      <c r="PTV1" s="39"/>
      <c r="PTW1" s="39"/>
      <c r="PTX1" s="39"/>
      <c r="PTY1" s="39"/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39"/>
      <c r="PUK1" s="39"/>
      <c r="PUL1" s="39"/>
      <c r="PUM1" s="39"/>
      <c r="PUN1" s="39"/>
      <c r="PUO1" s="39"/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39"/>
      <c r="PVA1" s="39"/>
      <c r="PVB1" s="39"/>
      <c r="PVC1" s="39"/>
      <c r="PVD1" s="39"/>
      <c r="PVE1" s="39"/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39"/>
      <c r="PVQ1" s="39"/>
      <c r="PVR1" s="39"/>
      <c r="PVS1" s="39"/>
      <c r="PVT1" s="39"/>
      <c r="PVU1" s="39"/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39"/>
      <c r="PWG1" s="39"/>
      <c r="PWH1" s="39"/>
      <c r="PWI1" s="39"/>
      <c r="PWJ1" s="39"/>
      <c r="PWK1" s="39"/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39"/>
      <c r="PWW1" s="39"/>
      <c r="PWX1" s="39"/>
      <c r="PWY1" s="39"/>
      <c r="PWZ1" s="39"/>
      <c r="PXA1" s="39"/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39"/>
      <c r="PXM1" s="39"/>
      <c r="PXN1" s="39"/>
      <c r="PXO1" s="39"/>
      <c r="PXP1" s="39"/>
      <c r="PXQ1" s="39"/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39"/>
      <c r="PYC1" s="39"/>
      <c r="PYD1" s="39"/>
      <c r="PYE1" s="39"/>
      <c r="PYF1" s="39"/>
      <c r="PYG1" s="39"/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39"/>
      <c r="PYS1" s="39"/>
      <c r="PYT1" s="39"/>
      <c r="PYU1" s="39"/>
      <c r="PYV1" s="39"/>
      <c r="PYW1" s="39"/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39"/>
      <c r="PZI1" s="39"/>
      <c r="PZJ1" s="39"/>
      <c r="PZK1" s="39"/>
      <c r="PZL1" s="39"/>
      <c r="PZM1" s="39"/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39"/>
      <c r="PZY1" s="39"/>
      <c r="PZZ1" s="39"/>
      <c r="QAA1" s="39"/>
      <c r="QAB1" s="39"/>
      <c r="QAC1" s="39"/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39"/>
      <c r="QAO1" s="39"/>
      <c r="QAP1" s="39"/>
      <c r="QAQ1" s="39"/>
      <c r="QAR1" s="39"/>
      <c r="QAS1" s="39"/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39"/>
      <c r="QBE1" s="39"/>
      <c r="QBF1" s="39"/>
      <c r="QBG1" s="39"/>
      <c r="QBH1" s="39"/>
      <c r="QBI1" s="39"/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39"/>
      <c r="QBU1" s="39"/>
      <c r="QBV1" s="39"/>
      <c r="QBW1" s="39"/>
      <c r="QBX1" s="39"/>
      <c r="QBY1" s="39"/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39"/>
      <c r="QCK1" s="39"/>
      <c r="QCL1" s="39"/>
      <c r="QCM1" s="39"/>
      <c r="QCN1" s="39"/>
      <c r="QCO1" s="39"/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39"/>
      <c r="QDA1" s="39"/>
      <c r="QDB1" s="39"/>
      <c r="QDC1" s="39"/>
      <c r="QDD1" s="39"/>
      <c r="QDE1" s="39"/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39"/>
      <c r="QDQ1" s="39"/>
      <c r="QDR1" s="39"/>
      <c r="QDS1" s="39"/>
      <c r="QDT1" s="39"/>
      <c r="QDU1" s="39"/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39"/>
      <c r="QEG1" s="39"/>
      <c r="QEH1" s="39"/>
      <c r="QEI1" s="39"/>
      <c r="QEJ1" s="39"/>
      <c r="QEK1" s="39"/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39"/>
      <c r="QEW1" s="39"/>
      <c r="QEX1" s="39"/>
      <c r="QEY1" s="39"/>
      <c r="QEZ1" s="39"/>
      <c r="QFA1" s="39"/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39"/>
      <c r="QFM1" s="39"/>
      <c r="QFN1" s="39"/>
      <c r="QFO1" s="39"/>
      <c r="QFP1" s="39"/>
      <c r="QFQ1" s="39"/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39"/>
      <c r="QGC1" s="39"/>
      <c r="QGD1" s="39"/>
      <c r="QGE1" s="39"/>
      <c r="QGF1" s="39"/>
      <c r="QGG1" s="39"/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39"/>
      <c r="QGS1" s="39"/>
      <c r="QGT1" s="39"/>
      <c r="QGU1" s="39"/>
      <c r="QGV1" s="39"/>
      <c r="QGW1" s="39"/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39"/>
      <c r="QHI1" s="39"/>
      <c r="QHJ1" s="39"/>
      <c r="QHK1" s="39"/>
      <c r="QHL1" s="39"/>
      <c r="QHM1" s="39"/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39"/>
      <c r="QHY1" s="39"/>
      <c r="QHZ1" s="39"/>
      <c r="QIA1" s="39"/>
      <c r="QIB1" s="39"/>
      <c r="QIC1" s="39"/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39"/>
      <c r="QIO1" s="39"/>
      <c r="QIP1" s="39"/>
      <c r="QIQ1" s="39"/>
      <c r="QIR1" s="39"/>
      <c r="QIS1" s="39"/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39"/>
      <c r="QJE1" s="39"/>
      <c r="QJF1" s="39"/>
      <c r="QJG1" s="39"/>
      <c r="QJH1" s="39"/>
      <c r="QJI1" s="39"/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39"/>
      <c r="QJU1" s="39"/>
      <c r="QJV1" s="39"/>
      <c r="QJW1" s="39"/>
      <c r="QJX1" s="39"/>
      <c r="QJY1" s="39"/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39"/>
      <c r="QKK1" s="39"/>
      <c r="QKL1" s="39"/>
      <c r="QKM1" s="39"/>
      <c r="QKN1" s="39"/>
      <c r="QKO1" s="39"/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39"/>
      <c r="QLA1" s="39"/>
      <c r="QLB1" s="39"/>
      <c r="QLC1" s="39"/>
      <c r="QLD1" s="39"/>
      <c r="QLE1" s="39"/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39"/>
      <c r="QLQ1" s="39"/>
      <c r="QLR1" s="39"/>
      <c r="QLS1" s="39"/>
      <c r="QLT1" s="39"/>
      <c r="QLU1" s="39"/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39"/>
      <c r="QMG1" s="39"/>
      <c r="QMH1" s="39"/>
      <c r="QMI1" s="39"/>
      <c r="QMJ1" s="39"/>
      <c r="QMK1" s="39"/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39"/>
      <c r="QMW1" s="39"/>
      <c r="QMX1" s="39"/>
      <c r="QMY1" s="39"/>
      <c r="QMZ1" s="39"/>
      <c r="QNA1" s="39"/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39"/>
      <c r="QNM1" s="39"/>
      <c r="QNN1" s="39"/>
      <c r="QNO1" s="39"/>
      <c r="QNP1" s="39"/>
      <c r="QNQ1" s="39"/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39"/>
      <c r="QOC1" s="39"/>
      <c r="QOD1" s="39"/>
      <c r="QOE1" s="39"/>
      <c r="QOF1" s="39"/>
      <c r="QOG1" s="39"/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39"/>
      <c r="QOS1" s="39"/>
      <c r="QOT1" s="39"/>
      <c r="QOU1" s="39"/>
      <c r="QOV1" s="39"/>
      <c r="QOW1" s="39"/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39"/>
      <c r="QPI1" s="39"/>
      <c r="QPJ1" s="39"/>
      <c r="QPK1" s="39"/>
      <c r="QPL1" s="39"/>
      <c r="QPM1" s="39"/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39"/>
      <c r="QPY1" s="39"/>
      <c r="QPZ1" s="39"/>
      <c r="QQA1" s="39"/>
      <c r="QQB1" s="39"/>
      <c r="QQC1" s="39"/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39"/>
      <c r="QQO1" s="39"/>
      <c r="QQP1" s="39"/>
      <c r="QQQ1" s="39"/>
      <c r="QQR1" s="39"/>
      <c r="QQS1" s="39"/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39"/>
      <c r="QRE1" s="39"/>
      <c r="QRF1" s="39"/>
      <c r="QRG1" s="39"/>
      <c r="QRH1" s="39"/>
      <c r="QRI1" s="39"/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39"/>
      <c r="QRU1" s="39"/>
      <c r="QRV1" s="39"/>
      <c r="QRW1" s="39"/>
      <c r="QRX1" s="39"/>
      <c r="QRY1" s="39"/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39"/>
      <c r="QSK1" s="39"/>
      <c r="QSL1" s="39"/>
      <c r="QSM1" s="39"/>
      <c r="QSN1" s="39"/>
      <c r="QSO1" s="39"/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39"/>
      <c r="QTA1" s="39"/>
      <c r="QTB1" s="39"/>
      <c r="QTC1" s="39"/>
      <c r="QTD1" s="39"/>
      <c r="QTE1" s="39"/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39"/>
      <c r="QTQ1" s="39"/>
      <c r="QTR1" s="39"/>
      <c r="QTS1" s="39"/>
      <c r="QTT1" s="39"/>
      <c r="QTU1" s="39"/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39"/>
      <c r="QUG1" s="39"/>
      <c r="QUH1" s="39"/>
      <c r="QUI1" s="39"/>
      <c r="QUJ1" s="39"/>
      <c r="QUK1" s="39"/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39"/>
      <c r="QUW1" s="39"/>
      <c r="QUX1" s="39"/>
      <c r="QUY1" s="39"/>
      <c r="QUZ1" s="39"/>
      <c r="QVA1" s="39"/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39"/>
      <c r="QVM1" s="39"/>
      <c r="QVN1" s="39"/>
      <c r="QVO1" s="39"/>
      <c r="QVP1" s="39"/>
      <c r="QVQ1" s="39"/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39"/>
      <c r="QWC1" s="39"/>
      <c r="QWD1" s="39"/>
      <c r="QWE1" s="39"/>
      <c r="QWF1" s="39"/>
      <c r="QWG1" s="39"/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39"/>
      <c r="QWS1" s="39"/>
      <c r="QWT1" s="39"/>
      <c r="QWU1" s="39"/>
      <c r="QWV1" s="39"/>
      <c r="QWW1" s="39"/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39"/>
      <c r="QXI1" s="39"/>
      <c r="QXJ1" s="39"/>
      <c r="QXK1" s="39"/>
      <c r="QXL1" s="39"/>
      <c r="QXM1" s="39"/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39"/>
      <c r="QXY1" s="39"/>
      <c r="QXZ1" s="39"/>
      <c r="QYA1" s="39"/>
      <c r="QYB1" s="39"/>
      <c r="QYC1" s="39"/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39"/>
      <c r="QYO1" s="39"/>
      <c r="QYP1" s="39"/>
      <c r="QYQ1" s="39"/>
      <c r="QYR1" s="39"/>
      <c r="QYS1" s="39"/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39"/>
      <c r="QZE1" s="39"/>
      <c r="QZF1" s="39"/>
      <c r="QZG1" s="39"/>
      <c r="QZH1" s="39"/>
      <c r="QZI1" s="39"/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39"/>
      <c r="QZU1" s="39"/>
      <c r="QZV1" s="39"/>
      <c r="QZW1" s="39"/>
      <c r="QZX1" s="39"/>
      <c r="QZY1" s="39"/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39"/>
      <c r="RAK1" s="39"/>
      <c r="RAL1" s="39"/>
      <c r="RAM1" s="39"/>
      <c r="RAN1" s="39"/>
      <c r="RAO1" s="39"/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39"/>
      <c r="RBA1" s="39"/>
      <c r="RBB1" s="39"/>
      <c r="RBC1" s="39"/>
      <c r="RBD1" s="39"/>
      <c r="RBE1" s="39"/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39"/>
      <c r="RBQ1" s="39"/>
      <c r="RBR1" s="39"/>
      <c r="RBS1" s="39"/>
      <c r="RBT1" s="39"/>
      <c r="RBU1" s="39"/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39"/>
      <c r="RCG1" s="39"/>
      <c r="RCH1" s="39"/>
      <c r="RCI1" s="39"/>
      <c r="RCJ1" s="39"/>
      <c r="RCK1" s="39"/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39"/>
      <c r="RCW1" s="39"/>
      <c r="RCX1" s="39"/>
      <c r="RCY1" s="39"/>
      <c r="RCZ1" s="39"/>
      <c r="RDA1" s="39"/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39"/>
      <c r="RDM1" s="39"/>
      <c r="RDN1" s="39"/>
      <c r="RDO1" s="39"/>
      <c r="RDP1" s="39"/>
      <c r="RDQ1" s="39"/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39"/>
      <c r="REC1" s="39"/>
      <c r="RED1" s="39"/>
      <c r="REE1" s="39"/>
      <c r="REF1" s="39"/>
      <c r="REG1" s="39"/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39"/>
      <c r="RES1" s="39"/>
      <c r="RET1" s="39"/>
      <c r="REU1" s="39"/>
      <c r="REV1" s="39"/>
      <c r="REW1" s="39"/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39"/>
      <c r="RFI1" s="39"/>
      <c r="RFJ1" s="39"/>
      <c r="RFK1" s="39"/>
      <c r="RFL1" s="39"/>
      <c r="RFM1" s="39"/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39"/>
      <c r="RFY1" s="39"/>
      <c r="RFZ1" s="39"/>
      <c r="RGA1" s="39"/>
      <c r="RGB1" s="39"/>
      <c r="RGC1" s="39"/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39"/>
      <c r="RGO1" s="39"/>
      <c r="RGP1" s="39"/>
      <c r="RGQ1" s="39"/>
      <c r="RGR1" s="39"/>
      <c r="RGS1" s="39"/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39"/>
      <c r="RHE1" s="39"/>
      <c r="RHF1" s="39"/>
      <c r="RHG1" s="39"/>
      <c r="RHH1" s="39"/>
      <c r="RHI1" s="39"/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39"/>
      <c r="RHU1" s="39"/>
      <c r="RHV1" s="39"/>
      <c r="RHW1" s="39"/>
      <c r="RHX1" s="39"/>
      <c r="RHY1" s="39"/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39"/>
      <c r="RIK1" s="39"/>
      <c r="RIL1" s="39"/>
      <c r="RIM1" s="39"/>
      <c r="RIN1" s="39"/>
      <c r="RIO1" s="39"/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39"/>
      <c r="RJA1" s="39"/>
      <c r="RJB1" s="39"/>
      <c r="RJC1" s="39"/>
      <c r="RJD1" s="39"/>
      <c r="RJE1" s="39"/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39"/>
      <c r="RJQ1" s="39"/>
      <c r="RJR1" s="39"/>
      <c r="RJS1" s="39"/>
      <c r="RJT1" s="39"/>
      <c r="RJU1" s="39"/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39"/>
      <c r="RKG1" s="39"/>
      <c r="RKH1" s="39"/>
      <c r="RKI1" s="39"/>
      <c r="RKJ1" s="39"/>
      <c r="RKK1" s="39"/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39"/>
      <c r="RKW1" s="39"/>
      <c r="RKX1" s="39"/>
      <c r="RKY1" s="39"/>
      <c r="RKZ1" s="39"/>
      <c r="RLA1" s="39"/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39"/>
      <c r="RLM1" s="39"/>
      <c r="RLN1" s="39"/>
      <c r="RLO1" s="39"/>
      <c r="RLP1" s="39"/>
      <c r="RLQ1" s="39"/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39"/>
      <c r="RMC1" s="39"/>
      <c r="RMD1" s="39"/>
      <c r="RME1" s="39"/>
      <c r="RMF1" s="39"/>
      <c r="RMG1" s="39"/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39"/>
      <c r="RMS1" s="39"/>
      <c r="RMT1" s="39"/>
      <c r="RMU1" s="39"/>
      <c r="RMV1" s="39"/>
      <c r="RMW1" s="39"/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39"/>
      <c r="RNI1" s="39"/>
      <c r="RNJ1" s="39"/>
      <c r="RNK1" s="39"/>
      <c r="RNL1" s="39"/>
      <c r="RNM1" s="39"/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39"/>
      <c r="RNY1" s="39"/>
      <c r="RNZ1" s="39"/>
      <c r="ROA1" s="39"/>
      <c r="ROB1" s="39"/>
      <c r="ROC1" s="39"/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39"/>
      <c r="ROO1" s="39"/>
      <c r="ROP1" s="39"/>
      <c r="ROQ1" s="39"/>
      <c r="ROR1" s="39"/>
      <c r="ROS1" s="39"/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39"/>
      <c r="RPE1" s="39"/>
      <c r="RPF1" s="39"/>
      <c r="RPG1" s="39"/>
      <c r="RPH1" s="39"/>
      <c r="RPI1" s="39"/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39"/>
      <c r="RPU1" s="39"/>
      <c r="RPV1" s="39"/>
      <c r="RPW1" s="39"/>
      <c r="RPX1" s="39"/>
      <c r="RPY1" s="39"/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39"/>
      <c r="RQK1" s="39"/>
      <c r="RQL1" s="39"/>
      <c r="RQM1" s="39"/>
      <c r="RQN1" s="39"/>
      <c r="RQO1" s="39"/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39"/>
      <c r="RRA1" s="39"/>
      <c r="RRB1" s="39"/>
      <c r="RRC1" s="39"/>
      <c r="RRD1" s="39"/>
      <c r="RRE1" s="39"/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39"/>
      <c r="RRQ1" s="39"/>
      <c r="RRR1" s="39"/>
      <c r="RRS1" s="39"/>
      <c r="RRT1" s="39"/>
      <c r="RRU1" s="39"/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39"/>
      <c r="RSG1" s="39"/>
      <c r="RSH1" s="39"/>
      <c r="RSI1" s="39"/>
      <c r="RSJ1" s="39"/>
      <c r="RSK1" s="39"/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39"/>
      <c r="RSW1" s="39"/>
      <c r="RSX1" s="39"/>
      <c r="RSY1" s="39"/>
      <c r="RSZ1" s="39"/>
      <c r="RTA1" s="39"/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39"/>
      <c r="RTM1" s="39"/>
      <c r="RTN1" s="39"/>
      <c r="RTO1" s="39"/>
      <c r="RTP1" s="39"/>
      <c r="RTQ1" s="39"/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39"/>
      <c r="RUC1" s="39"/>
      <c r="RUD1" s="39"/>
      <c r="RUE1" s="39"/>
      <c r="RUF1" s="39"/>
      <c r="RUG1" s="39"/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39"/>
      <c r="RUS1" s="39"/>
      <c r="RUT1" s="39"/>
      <c r="RUU1" s="39"/>
      <c r="RUV1" s="39"/>
      <c r="RUW1" s="39"/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39"/>
      <c r="RVI1" s="39"/>
      <c r="RVJ1" s="39"/>
      <c r="RVK1" s="39"/>
      <c r="RVL1" s="39"/>
      <c r="RVM1" s="39"/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39"/>
      <c r="RVY1" s="39"/>
      <c r="RVZ1" s="39"/>
      <c r="RWA1" s="39"/>
      <c r="RWB1" s="39"/>
      <c r="RWC1" s="39"/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39"/>
      <c r="RWO1" s="39"/>
      <c r="RWP1" s="39"/>
      <c r="RWQ1" s="39"/>
      <c r="RWR1" s="39"/>
      <c r="RWS1" s="39"/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39"/>
      <c r="RXE1" s="39"/>
      <c r="RXF1" s="39"/>
      <c r="RXG1" s="39"/>
      <c r="RXH1" s="39"/>
      <c r="RXI1" s="39"/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39"/>
      <c r="RXU1" s="39"/>
      <c r="RXV1" s="39"/>
      <c r="RXW1" s="39"/>
      <c r="RXX1" s="39"/>
      <c r="RXY1" s="39"/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39"/>
      <c r="RYK1" s="39"/>
      <c r="RYL1" s="39"/>
      <c r="RYM1" s="39"/>
      <c r="RYN1" s="39"/>
      <c r="RYO1" s="39"/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39"/>
      <c r="RZA1" s="39"/>
      <c r="RZB1" s="39"/>
      <c r="RZC1" s="39"/>
      <c r="RZD1" s="39"/>
      <c r="RZE1" s="39"/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39"/>
      <c r="RZQ1" s="39"/>
      <c r="RZR1" s="39"/>
      <c r="RZS1" s="39"/>
      <c r="RZT1" s="39"/>
      <c r="RZU1" s="39"/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39"/>
      <c r="SAG1" s="39"/>
      <c r="SAH1" s="39"/>
      <c r="SAI1" s="39"/>
      <c r="SAJ1" s="39"/>
      <c r="SAK1" s="39"/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39"/>
      <c r="SAW1" s="39"/>
      <c r="SAX1" s="39"/>
      <c r="SAY1" s="39"/>
      <c r="SAZ1" s="39"/>
      <c r="SBA1" s="39"/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39"/>
      <c r="SBM1" s="39"/>
      <c r="SBN1" s="39"/>
      <c r="SBO1" s="39"/>
      <c r="SBP1" s="39"/>
      <c r="SBQ1" s="39"/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39"/>
      <c r="SCC1" s="39"/>
      <c r="SCD1" s="39"/>
      <c r="SCE1" s="39"/>
      <c r="SCF1" s="39"/>
      <c r="SCG1" s="39"/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39"/>
      <c r="SCS1" s="39"/>
      <c r="SCT1" s="39"/>
      <c r="SCU1" s="39"/>
      <c r="SCV1" s="39"/>
      <c r="SCW1" s="39"/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39"/>
      <c r="SDI1" s="39"/>
      <c r="SDJ1" s="39"/>
      <c r="SDK1" s="39"/>
      <c r="SDL1" s="39"/>
      <c r="SDM1" s="39"/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39"/>
      <c r="SDY1" s="39"/>
      <c r="SDZ1" s="39"/>
      <c r="SEA1" s="39"/>
      <c r="SEB1" s="39"/>
      <c r="SEC1" s="39"/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39"/>
      <c r="SEO1" s="39"/>
      <c r="SEP1" s="39"/>
      <c r="SEQ1" s="39"/>
      <c r="SER1" s="39"/>
      <c r="SES1" s="39"/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39"/>
      <c r="SFE1" s="39"/>
      <c r="SFF1" s="39"/>
      <c r="SFG1" s="39"/>
      <c r="SFH1" s="39"/>
      <c r="SFI1" s="39"/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39"/>
      <c r="SFU1" s="39"/>
      <c r="SFV1" s="39"/>
      <c r="SFW1" s="39"/>
      <c r="SFX1" s="39"/>
      <c r="SFY1" s="39"/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39"/>
      <c r="SGK1" s="39"/>
      <c r="SGL1" s="39"/>
      <c r="SGM1" s="39"/>
      <c r="SGN1" s="39"/>
      <c r="SGO1" s="39"/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39"/>
      <c r="SHA1" s="39"/>
      <c r="SHB1" s="39"/>
      <c r="SHC1" s="39"/>
      <c r="SHD1" s="39"/>
      <c r="SHE1" s="39"/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39"/>
      <c r="SHQ1" s="39"/>
      <c r="SHR1" s="39"/>
      <c r="SHS1" s="39"/>
      <c r="SHT1" s="39"/>
      <c r="SHU1" s="39"/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39"/>
      <c r="SIG1" s="39"/>
      <c r="SIH1" s="39"/>
      <c r="SII1" s="39"/>
      <c r="SIJ1" s="39"/>
      <c r="SIK1" s="39"/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39"/>
      <c r="SIW1" s="39"/>
      <c r="SIX1" s="39"/>
      <c r="SIY1" s="39"/>
      <c r="SIZ1" s="39"/>
      <c r="SJA1" s="39"/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39"/>
      <c r="SJM1" s="39"/>
      <c r="SJN1" s="39"/>
      <c r="SJO1" s="39"/>
      <c r="SJP1" s="39"/>
      <c r="SJQ1" s="39"/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39"/>
      <c r="SKC1" s="39"/>
      <c r="SKD1" s="39"/>
      <c r="SKE1" s="39"/>
      <c r="SKF1" s="39"/>
      <c r="SKG1" s="39"/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39"/>
      <c r="SKS1" s="39"/>
      <c r="SKT1" s="39"/>
      <c r="SKU1" s="39"/>
      <c r="SKV1" s="39"/>
      <c r="SKW1" s="39"/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39"/>
      <c r="SLI1" s="39"/>
      <c r="SLJ1" s="39"/>
      <c r="SLK1" s="39"/>
      <c r="SLL1" s="39"/>
      <c r="SLM1" s="39"/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39"/>
      <c r="SLY1" s="39"/>
      <c r="SLZ1" s="39"/>
      <c r="SMA1" s="39"/>
      <c r="SMB1" s="39"/>
      <c r="SMC1" s="39"/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39"/>
      <c r="SMO1" s="39"/>
      <c r="SMP1" s="39"/>
      <c r="SMQ1" s="39"/>
      <c r="SMR1" s="39"/>
      <c r="SMS1" s="39"/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39"/>
      <c r="SNE1" s="39"/>
      <c r="SNF1" s="39"/>
      <c r="SNG1" s="39"/>
      <c r="SNH1" s="39"/>
      <c r="SNI1" s="39"/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39"/>
      <c r="SNU1" s="39"/>
      <c r="SNV1" s="39"/>
      <c r="SNW1" s="39"/>
      <c r="SNX1" s="39"/>
      <c r="SNY1" s="39"/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39"/>
      <c r="SOK1" s="39"/>
      <c r="SOL1" s="39"/>
      <c r="SOM1" s="39"/>
      <c r="SON1" s="39"/>
      <c r="SOO1" s="39"/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39"/>
      <c r="SPA1" s="39"/>
      <c r="SPB1" s="39"/>
      <c r="SPC1" s="39"/>
      <c r="SPD1" s="39"/>
      <c r="SPE1" s="39"/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39"/>
      <c r="SPQ1" s="39"/>
      <c r="SPR1" s="39"/>
      <c r="SPS1" s="39"/>
      <c r="SPT1" s="39"/>
      <c r="SPU1" s="39"/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39"/>
      <c r="SQG1" s="39"/>
      <c r="SQH1" s="39"/>
      <c r="SQI1" s="39"/>
      <c r="SQJ1" s="39"/>
      <c r="SQK1" s="39"/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39"/>
      <c r="SQW1" s="39"/>
      <c r="SQX1" s="39"/>
      <c r="SQY1" s="39"/>
      <c r="SQZ1" s="39"/>
      <c r="SRA1" s="39"/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39"/>
      <c r="SRM1" s="39"/>
      <c r="SRN1" s="39"/>
      <c r="SRO1" s="39"/>
      <c r="SRP1" s="39"/>
      <c r="SRQ1" s="39"/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39"/>
      <c r="SSC1" s="39"/>
      <c r="SSD1" s="39"/>
      <c r="SSE1" s="39"/>
      <c r="SSF1" s="39"/>
      <c r="SSG1" s="39"/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39"/>
      <c r="SSS1" s="39"/>
      <c r="SST1" s="39"/>
      <c r="SSU1" s="39"/>
      <c r="SSV1" s="39"/>
      <c r="SSW1" s="39"/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39"/>
      <c r="STI1" s="39"/>
      <c r="STJ1" s="39"/>
      <c r="STK1" s="39"/>
      <c r="STL1" s="39"/>
      <c r="STM1" s="39"/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39"/>
      <c r="STY1" s="39"/>
      <c r="STZ1" s="39"/>
      <c r="SUA1" s="39"/>
      <c r="SUB1" s="39"/>
      <c r="SUC1" s="39"/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39"/>
      <c r="SUO1" s="39"/>
      <c r="SUP1" s="39"/>
      <c r="SUQ1" s="39"/>
      <c r="SUR1" s="39"/>
      <c r="SUS1" s="39"/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39"/>
      <c r="SVE1" s="39"/>
      <c r="SVF1" s="39"/>
      <c r="SVG1" s="39"/>
      <c r="SVH1" s="39"/>
      <c r="SVI1" s="39"/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39"/>
      <c r="SVU1" s="39"/>
      <c r="SVV1" s="39"/>
      <c r="SVW1" s="39"/>
      <c r="SVX1" s="39"/>
      <c r="SVY1" s="39"/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39"/>
      <c r="SWK1" s="39"/>
      <c r="SWL1" s="39"/>
      <c r="SWM1" s="39"/>
      <c r="SWN1" s="39"/>
      <c r="SWO1" s="39"/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39"/>
      <c r="SXA1" s="39"/>
      <c r="SXB1" s="39"/>
      <c r="SXC1" s="39"/>
      <c r="SXD1" s="39"/>
      <c r="SXE1" s="39"/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39"/>
      <c r="SXQ1" s="39"/>
      <c r="SXR1" s="39"/>
      <c r="SXS1" s="39"/>
      <c r="SXT1" s="39"/>
      <c r="SXU1" s="39"/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39"/>
      <c r="SYG1" s="39"/>
      <c r="SYH1" s="39"/>
      <c r="SYI1" s="39"/>
      <c r="SYJ1" s="39"/>
      <c r="SYK1" s="39"/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39"/>
      <c r="SYW1" s="39"/>
      <c r="SYX1" s="39"/>
      <c r="SYY1" s="39"/>
      <c r="SYZ1" s="39"/>
      <c r="SZA1" s="39"/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39"/>
      <c r="SZM1" s="39"/>
      <c r="SZN1" s="39"/>
      <c r="SZO1" s="39"/>
      <c r="SZP1" s="39"/>
      <c r="SZQ1" s="39"/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39"/>
      <c r="TAC1" s="39"/>
      <c r="TAD1" s="39"/>
      <c r="TAE1" s="39"/>
      <c r="TAF1" s="39"/>
      <c r="TAG1" s="39"/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39"/>
      <c r="TAS1" s="39"/>
      <c r="TAT1" s="39"/>
      <c r="TAU1" s="39"/>
      <c r="TAV1" s="39"/>
      <c r="TAW1" s="39"/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39"/>
      <c r="TBI1" s="39"/>
      <c r="TBJ1" s="39"/>
      <c r="TBK1" s="39"/>
      <c r="TBL1" s="39"/>
      <c r="TBM1" s="39"/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39"/>
      <c r="TBY1" s="39"/>
      <c r="TBZ1" s="39"/>
      <c r="TCA1" s="39"/>
      <c r="TCB1" s="39"/>
      <c r="TCC1" s="39"/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39"/>
      <c r="TCO1" s="39"/>
      <c r="TCP1" s="39"/>
      <c r="TCQ1" s="39"/>
      <c r="TCR1" s="39"/>
      <c r="TCS1" s="39"/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39"/>
      <c r="TDE1" s="39"/>
      <c r="TDF1" s="39"/>
      <c r="TDG1" s="39"/>
      <c r="TDH1" s="39"/>
      <c r="TDI1" s="39"/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39"/>
      <c r="TDU1" s="39"/>
      <c r="TDV1" s="39"/>
      <c r="TDW1" s="39"/>
      <c r="TDX1" s="39"/>
      <c r="TDY1" s="39"/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39"/>
      <c r="TEK1" s="39"/>
      <c r="TEL1" s="39"/>
      <c r="TEM1" s="39"/>
      <c r="TEN1" s="39"/>
      <c r="TEO1" s="39"/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39"/>
      <c r="TFA1" s="39"/>
      <c r="TFB1" s="39"/>
      <c r="TFC1" s="39"/>
      <c r="TFD1" s="39"/>
      <c r="TFE1" s="39"/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39"/>
      <c r="TFQ1" s="39"/>
      <c r="TFR1" s="39"/>
      <c r="TFS1" s="39"/>
      <c r="TFT1" s="39"/>
      <c r="TFU1" s="39"/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39"/>
      <c r="TGG1" s="39"/>
      <c r="TGH1" s="39"/>
      <c r="TGI1" s="39"/>
      <c r="TGJ1" s="39"/>
      <c r="TGK1" s="39"/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39"/>
      <c r="TGW1" s="39"/>
      <c r="TGX1" s="39"/>
      <c r="TGY1" s="39"/>
      <c r="TGZ1" s="39"/>
      <c r="THA1" s="39"/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39"/>
      <c r="THM1" s="39"/>
      <c r="THN1" s="39"/>
      <c r="THO1" s="39"/>
      <c r="THP1" s="39"/>
      <c r="THQ1" s="39"/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39"/>
      <c r="TIC1" s="39"/>
      <c r="TID1" s="39"/>
      <c r="TIE1" s="39"/>
      <c r="TIF1" s="39"/>
      <c r="TIG1" s="39"/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39"/>
      <c r="TIS1" s="39"/>
      <c r="TIT1" s="39"/>
      <c r="TIU1" s="39"/>
      <c r="TIV1" s="39"/>
      <c r="TIW1" s="39"/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39"/>
      <c r="TJI1" s="39"/>
      <c r="TJJ1" s="39"/>
      <c r="TJK1" s="39"/>
      <c r="TJL1" s="39"/>
      <c r="TJM1" s="39"/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39"/>
      <c r="TJY1" s="39"/>
      <c r="TJZ1" s="39"/>
      <c r="TKA1" s="39"/>
      <c r="TKB1" s="39"/>
      <c r="TKC1" s="39"/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39"/>
      <c r="TKO1" s="39"/>
      <c r="TKP1" s="39"/>
      <c r="TKQ1" s="39"/>
      <c r="TKR1" s="39"/>
      <c r="TKS1" s="39"/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39"/>
      <c r="TLE1" s="39"/>
      <c r="TLF1" s="39"/>
      <c r="TLG1" s="39"/>
      <c r="TLH1" s="39"/>
      <c r="TLI1" s="39"/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39"/>
      <c r="TLU1" s="39"/>
      <c r="TLV1" s="39"/>
      <c r="TLW1" s="39"/>
      <c r="TLX1" s="39"/>
      <c r="TLY1" s="39"/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39"/>
      <c r="TMK1" s="39"/>
      <c r="TML1" s="39"/>
      <c r="TMM1" s="39"/>
      <c r="TMN1" s="39"/>
      <c r="TMO1" s="39"/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39"/>
      <c r="TNA1" s="39"/>
      <c r="TNB1" s="39"/>
      <c r="TNC1" s="39"/>
      <c r="TND1" s="39"/>
      <c r="TNE1" s="39"/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39"/>
      <c r="TNQ1" s="39"/>
      <c r="TNR1" s="39"/>
      <c r="TNS1" s="39"/>
      <c r="TNT1" s="39"/>
      <c r="TNU1" s="39"/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39"/>
      <c r="TOG1" s="39"/>
      <c r="TOH1" s="39"/>
      <c r="TOI1" s="39"/>
      <c r="TOJ1" s="39"/>
      <c r="TOK1" s="39"/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39"/>
      <c r="TOW1" s="39"/>
      <c r="TOX1" s="39"/>
      <c r="TOY1" s="39"/>
      <c r="TOZ1" s="39"/>
      <c r="TPA1" s="39"/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39"/>
      <c r="TPM1" s="39"/>
      <c r="TPN1" s="39"/>
      <c r="TPO1" s="39"/>
      <c r="TPP1" s="39"/>
      <c r="TPQ1" s="39"/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39"/>
      <c r="TQC1" s="39"/>
      <c r="TQD1" s="39"/>
      <c r="TQE1" s="39"/>
      <c r="TQF1" s="39"/>
      <c r="TQG1" s="39"/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39"/>
      <c r="TQS1" s="39"/>
      <c r="TQT1" s="39"/>
      <c r="TQU1" s="39"/>
      <c r="TQV1" s="39"/>
      <c r="TQW1" s="39"/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39"/>
      <c r="TRI1" s="39"/>
      <c r="TRJ1" s="39"/>
      <c r="TRK1" s="39"/>
      <c r="TRL1" s="39"/>
      <c r="TRM1" s="39"/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39"/>
      <c r="TRY1" s="39"/>
      <c r="TRZ1" s="39"/>
      <c r="TSA1" s="39"/>
      <c r="TSB1" s="39"/>
      <c r="TSC1" s="39"/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39"/>
      <c r="TSO1" s="39"/>
      <c r="TSP1" s="39"/>
      <c r="TSQ1" s="39"/>
      <c r="TSR1" s="39"/>
      <c r="TSS1" s="39"/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39"/>
      <c r="TTE1" s="39"/>
      <c r="TTF1" s="39"/>
      <c r="TTG1" s="39"/>
      <c r="TTH1" s="39"/>
      <c r="TTI1" s="39"/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39"/>
      <c r="TTU1" s="39"/>
      <c r="TTV1" s="39"/>
      <c r="TTW1" s="39"/>
      <c r="TTX1" s="39"/>
      <c r="TTY1" s="39"/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39"/>
      <c r="TUK1" s="39"/>
      <c r="TUL1" s="39"/>
      <c r="TUM1" s="39"/>
      <c r="TUN1" s="39"/>
      <c r="TUO1" s="39"/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39"/>
      <c r="TVA1" s="39"/>
      <c r="TVB1" s="39"/>
      <c r="TVC1" s="39"/>
      <c r="TVD1" s="39"/>
      <c r="TVE1" s="39"/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39"/>
      <c r="TVQ1" s="39"/>
      <c r="TVR1" s="39"/>
      <c r="TVS1" s="39"/>
      <c r="TVT1" s="39"/>
      <c r="TVU1" s="39"/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39"/>
      <c r="TWG1" s="39"/>
      <c r="TWH1" s="39"/>
      <c r="TWI1" s="39"/>
      <c r="TWJ1" s="39"/>
      <c r="TWK1" s="39"/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39"/>
      <c r="TWW1" s="39"/>
      <c r="TWX1" s="39"/>
      <c r="TWY1" s="39"/>
      <c r="TWZ1" s="39"/>
      <c r="TXA1" s="39"/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39"/>
      <c r="TXM1" s="39"/>
      <c r="TXN1" s="39"/>
      <c r="TXO1" s="39"/>
      <c r="TXP1" s="39"/>
      <c r="TXQ1" s="39"/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39"/>
      <c r="TYC1" s="39"/>
      <c r="TYD1" s="39"/>
      <c r="TYE1" s="39"/>
      <c r="TYF1" s="39"/>
      <c r="TYG1" s="39"/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39"/>
      <c r="TYS1" s="39"/>
      <c r="TYT1" s="39"/>
      <c r="TYU1" s="39"/>
      <c r="TYV1" s="39"/>
      <c r="TYW1" s="39"/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39"/>
      <c r="TZI1" s="39"/>
      <c r="TZJ1" s="39"/>
      <c r="TZK1" s="39"/>
      <c r="TZL1" s="39"/>
      <c r="TZM1" s="39"/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39"/>
      <c r="TZY1" s="39"/>
      <c r="TZZ1" s="39"/>
      <c r="UAA1" s="39"/>
      <c r="UAB1" s="39"/>
      <c r="UAC1" s="39"/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39"/>
      <c r="UAO1" s="39"/>
      <c r="UAP1" s="39"/>
      <c r="UAQ1" s="39"/>
      <c r="UAR1" s="39"/>
      <c r="UAS1" s="39"/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39"/>
      <c r="UBE1" s="39"/>
      <c r="UBF1" s="39"/>
      <c r="UBG1" s="39"/>
      <c r="UBH1" s="39"/>
      <c r="UBI1" s="39"/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39"/>
      <c r="UBU1" s="39"/>
      <c r="UBV1" s="39"/>
      <c r="UBW1" s="39"/>
      <c r="UBX1" s="39"/>
      <c r="UBY1" s="39"/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39"/>
      <c r="UCK1" s="39"/>
      <c r="UCL1" s="39"/>
      <c r="UCM1" s="39"/>
      <c r="UCN1" s="39"/>
      <c r="UCO1" s="39"/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39"/>
      <c r="UDA1" s="39"/>
      <c r="UDB1" s="39"/>
      <c r="UDC1" s="39"/>
      <c r="UDD1" s="39"/>
      <c r="UDE1" s="39"/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39"/>
      <c r="UDQ1" s="39"/>
      <c r="UDR1" s="39"/>
      <c r="UDS1" s="39"/>
      <c r="UDT1" s="39"/>
      <c r="UDU1" s="39"/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39"/>
      <c r="UEG1" s="39"/>
      <c r="UEH1" s="39"/>
      <c r="UEI1" s="39"/>
      <c r="UEJ1" s="39"/>
      <c r="UEK1" s="39"/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39"/>
      <c r="UEW1" s="39"/>
      <c r="UEX1" s="39"/>
      <c r="UEY1" s="39"/>
      <c r="UEZ1" s="39"/>
      <c r="UFA1" s="39"/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39"/>
      <c r="UFM1" s="39"/>
      <c r="UFN1" s="39"/>
      <c r="UFO1" s="39"/>
      <c r="UFP1" s="39"/>
      <c r="UFQ1" s="39"/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39"/>
      <c r="UGC1" s="39"/>
      <c r="UGD1" s="39"/>
      <c r="UGE1" s="39"/>
      <c r="UGF1" s="39"/>
      <c r="UGG1" s="39"/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39"/>
      <c r="UGS1" s="39"/>
      <c r="UGT1" s="39"/>
      <c r="UGU1" s="39"/>
      <c r="UGV1" s="39"/>
      <c r="UGW1" s="39"/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39"/>
      <c r="UHI1" s="39"/>
      <c r="UHJ1" s="39"/>
      <c r="UHK1" s="39"/>
      <c r="UHL1" s="39"/>
      <c r="UHM1" s="39"/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39"/>
      <c r="UHY1" s="39"/>
      <c r="UHZ1" s="39"/>
      <c r="UIA1" s="39"/>
      <c r="UIB1" s="39"/>
      <c r="UIC1" s="39"/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39"/>
      <c r="UIO1" s="39"/>
      <c r="UIP1" s="39"/>
      <c r="UIQ1" s="39"/>
      <c r="UIR1" s="39"/>
      <c r="UIS1" s="39"/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39"/>
      <c r="UJE1" s="39"/>
      <c r="UJF1" s="39"/>
      <c r="UJG1" s="39"/>
      <c r="UJH1" s="39"/>
      <c r="UJI1" s="39"/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39"/>
      <c r="UJU1" s="39"/>
      <c r="UJV1" s="39"/>
      <c r="UJW1" s="39"/>
      <c r="UJX1" s="39"/>
      <c r="UJY1" s="39"/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39"/>
      <c r="UKK1" s="39"/>
      <c r="UKL1" s="39"/>
      <c r="UKM1" s="39"/>
      <c r="UKN1" s="39"/>
      <c r="UKO1" s="39"/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39"/>
      <c r="ULA1" s="39"/>
      <c r="ULB1" s="39"/>
      <c r="ULC1" s="39"/>
      <c r="ULD1" s="39"/>
      <c r="ULE1" s="39"/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39"/>
      <c r="ULQ1" s="39"/>
      <c r="ULR1" s="39"/>
      <c r="ULS1" s="39"/>
      <c r="ULT1" s="39"/>
      <c r="ULU1" s="39"/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39"/>
      <c r="UMG1" s="39"/>
      <c r="UMH1" s="39"/>
      <c r="UMI1" s="39"/>
      <c r="UMJ1" s="39"/>
      <c r="UMK1" s="39"/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39"/>
      <c r="UMW1" s="39"/>
      <c r="UMX1" s="39"/>
      <c r="UMY1" s="39"/>
      <c r="UMZ1" s="39"/>
      <c r="UNA1" s="39"/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39"/>
      <c r="UNM1" s="39"/>
      <c r="UNN1" s="39"/>
      <c r="UNO1" s="39"/>
      <c r="UNP1" s="39"/>
      <c r="UNQ1" s="39"/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39"/>
      <c r="UOC1" s="39"/>
      <c r="UOD1" s="39"/>
      <c r="UOE1" s="39"/>
      <c r="UOF1" s="39"/>
      <c r="UOG1" s="39"/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39"/>
      <c r="UOS1" s="39"/>
      <c r="UOT1" s="39"/>
      <c r="UOU1" s="39"/>
      <c r="UOV1" s="39"/>
      <c r="UOW1" s="39"/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39"/>
      <c r="UPI1" s="39"/>
      <c r="UPJ1" s="39"/>
      <c r="UPK1" s="39"/>
      <c r="UPL1" s="39"/>
      <c r="UPM1" s="39"/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39"/>
      <c r="UPY1" s="39"/>
      <c r="UPZ1" s="39"/>
      <c r="UQA1" s="39"/>
      <c r="UQB1" s="39"/>
      <c r="UQC1" s="39"/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39"/>
      <c r="UQO1" s="39"/>
      <c r="UQP1" s="39"/>
      <c r="UQQ1" s="39"/>
      <c r="UQR1" s="39"/>
      <c r="UQS1" s="39"/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39"/>
      <c r="URE1" s="39"/>
      <c r="URF1" s="39"/>
      <c r="URG1" s="39"/>
      <c r="URH1" s="39"/>
      <c r="URI1" s="39"/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39"/>
      <c r="URU1" s="39"/>
      <c r="URV1" s="39"/>
      <c r="URW1" s="39"/>
      <c r="URX1" s="39"/>
      <c r="URY1" s="39"/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39"/>
      <c r="USK1" s="39"/>
      <c r="USL1" s="39"/>
      <c r="USM1" s="39"/>
      <c r="USN1" s="39"/>
      <c r="USO1" s="39"/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39"/>
      <c r="UTA1" s="39"/>
      <c r="UTB1" s="39"/>
      <c r="UTC1" s="39"/>
      <c r="UTD1" s="39"/>
      <c r="UTE1" s="39"/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39"/>
      <c r="UTQ1" s="39"/>
      <c r="UTR1" s="39"/>
      <c r="UTS1" s="39"/>
      <c r="UTT1" s="39"/>
      <c r="UTU1" s="39"/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39"/>
      <c r="UUG1" s="39"/>
      <c r="UUH1" s="39"/>
      <c r="UUI1" s="39"/>
      <c r="UUJ1" s="39"/>
      <c r="UUK1" s="39"/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39"/>
      <c r="UUW1" s="39"/>
      <c r="UUX1" s="39"/>
      <c r="UUY1" s="39"/>
      <c r="UUZ1" s="39"/>
      <c r="UVA1" s="39"/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39"/>
      <c r="UVM1" s="39"/>
      <c r="UVN1" s="39"/>
      <c r="UVO1" s="39"/>
      <c r="UVP1" s="39"/>
      <c r="UVQ1" s="39"/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39"/>
      <c r="UWC1" s="39"/>
      <c r="UWD1" s="39"/>
      <c r="UWE1" s="39"/>
      <c r="UWF1" s="39"/>
      <c r="UWG1" s="39"/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39"/>
      <c r="UWS1" s="39"/>
      <c r="UWT1" s="39"/>
      <c r="UWU1" s="39"/>
      <c r="UWV1" s="39"/>
      <c r="UWW1" s="39"/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39"/>
      <c r="UXI1" s="39"/>
      <c r="UXJ1" s="39"/>
      <c r="UXK1" s="39"/>
      <c r="UXL1" s="39"/>
      <c r="UXM1" s="39"/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39"/>
      <c r="UXY1" s="39"/>
      <c r="UXZ1" s="39"/>
      <c r="UYA1" s="39"/>
      <c r="UYB1" s="39"/>
      <c r="UYC1" s="39"/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39"/>
      <c r="UYO1" s="39"/>
      <c r="UYP1" s="39"/>
      <c r="UYQ1" s="39"/>
      <c r="UYR1" s="39"/>
      <c r="UYS1" s="39"/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39"/>
      <c r="UZE1" s="39"/>
      <c r="UZF1" s="39"/>
      <c r="UZG1" s="39"/>
      <c r="UZH1" s="39"/>
      <c r="UZI1" s="39"/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39"/>
      <c r="UZU1" s="39"/>
      <c r="UZV1" s="39"/>
      <c r="UZW1" s="39"/>
      <c r="UZX1" s="39"/>
      <c r="UZY1" s="39"/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39"/>
      <c r="VAK1" s="39"/>
      <c r="VAL1" s="39"/>
      <c r="VAM1" s="39"/>
      <c r="VAN1" s="39"/>
      <c r="VAO1" s="39"/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39"/>
      <c r="VBA1" s="39"/>
      <c r="VBB1" s="39"/>
      <c r="VBC1" s="39"/>
      <c r="VBD1" s="39"/>
      <c r="VBE1" s="39"/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39"/>
      <c r="VBQ1" s="39"/>
      <c r="VBR1" s="39"/>
      <c r="VBS1" s="39"/>
      <c r="VBT1" s="39"/>
      <c r="VBU1" s="39"/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39"/>
      <c r="VCG1" s="39"/>
      <c r="VCH1" s="39"/>
      <c r="VCI1" s="39"/>
      <c r="VCJ1" s="39"/>
      <c r="VCK1" s="39"/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39"/>
      <c r="VCW1" s="39"/>
      <c r="VCX1" s="39"/>
      <c r="VCY1" s="39"/>
      <c r="VCZ1" s="39"/>
      <c r="VDA1" s="39"/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39"/>
      <c r="VDM1" s="39"/>
      <c r="VDN1" s="39"/>
      <c r="VDO1" s="39"/>
      <c r="VDP1" s="39"/>
      <c r="VDQ1" s="39"/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39"/>
      <c r="VEC1" s="39"/>
      <c r="VED1" s="39"/>
      <c r="VEE1" s="39"/>
      <c r="VEF1" s="39"/>
      <c r="VEG1" s="39"/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39"/>
      <c r="VES1" s="39"/>
      <c r="VET1" s="39"/>
      <c r="VEU1" s="39"/>
      <c r="VEV1" s="39"/>
      <c r="VEW1" s="39"/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39"/>
      <c r="VFI1" s="39"/>
      <c r="VFJ1" s="39"/>
      <c r="VFK1" s="39"/>
      <c r="VFL1" s="39"/>
      <c r="VFM1" s="39"/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39"/>
      <c r="VFY1" s="39"/>
      <c r="VFZ1" s="39"/>
      <c r="VGA1" s="39"/>
      <c r="VGB1" s="39"/>
      <c r="VGC1" s="39"/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39"/>
      <c r="VGO1" s="39"/>
      <c r="VGP1" s="39"/>
      <c r="VGQ1" s="39"/>
      <c r="VGR1" s="39"/>
      <c r="VGS1" s="39"/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39"/>
      <c r="VHE1" s="39"/>
      <c r="VHF1" s="39"/>
      <c r="VHG1" s="39"/>
      <c r="VHH1" s="39"/>
      <c r="VHI1" s="39"/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39"/>
      <c r="VHU1" s="39"/>
      <c r="VHV1" s="39"/>
      <c r="VHW1" s="39"/>
      <c r="VHX1" s="39"/>
      <c r="VHY1" s="39"/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39"/>
      <c r="VIK1" s="39"/>
      <c r="VIL1" s="39"/>
      <c r="VIM1" s="39"/>
      <c r="VIN1" s="39"/>
      <c r="VIO1" s="39"/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39"/>
      <c r="VJA1" s="39"/>
      <c r="VJB1" s="39"/>
      <c r="VJC1" s="39"/>
      <c r="VJD1" s="39"/>
      <c r="VJE1" s="39"/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39"/>
      <c r="VJQ1" s="39"/>
      <c r="VJR1" s="39"/>
      <c r="VJS1" s="39"/>
      <c r="VJT1" s="39"/>
      <c r="VJU1" s="39"/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39"/>
      <c r="VKG1" s="39"/>
      <c r="VKH1" s="39"/>
      <c r="VKI1" s="39"/>
      <c r="VKJ1" s="39"/>
      <c r="VKK1" s="39"/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39"/>
      <c r="VKW1" s="39"/>
      <c r="VKX1" s="39"/>
      <c r="VKY1" s="39"/>
      <c r="VKZ1" s="39"/>
      <c r="VLA1" s="39"/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39"/>
      <c r="VLM1" s="39"/>
      <c r="VLN1" s="39"/>
      <c r="VLO1" s="39"/>
      <c r="VLP1" s="39"/>
      <c r="VLQ1" s="39"/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39"/>
      <c r="VMC1" s="39"/>
      <c r="VMD1" s="39"/>
      <c r="VME1" s="39"/>
      <c r="VMF1" s="39"/>
      <c r="VMG1" s="39"/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39"/>
      <c r="VMS1" s="39"/>
      <c r="VMT1" s="39"/>
      <c r="VMU1" s="39"/>
      <c r="VMV1" s="39"/>
      <c r="VMW1" s="39"/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39"/>
      <c r="VNI1" s="39"/>
      <c r="VNJ1" s="39"/>
      <c r="VNK1" s="39"/>
      <c r="VNL1" s="39"/>
      <c r="VNM1" s="39"/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39"/>
      <c r="VNY1" s="39"/>
      <c r="VNZ1" s="39"/>
      <c r="VOA1" s="39"/>
      <c r="VOB1" s="39"/>
      <c r="VOC1" s="39"/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39"/>
      <c r="VOO1" s="39"/>
      <c r="VOP1" s="39"/>
      <c r="VOQ1" s="39"/>
      <c r="VOR1" s="39"/>
      <c r="VOS1" s="39"/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39"/>
      <c r="VPE1" s="39"/>
      <c r="VPF1" s="39"/>
      <c r="VPG1" s="39"/>
      <c r="VPH1" s="39"/>
      <c r="VPI1" s="39"/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39"/>
      <c r="VPU1" s="39"/>
      <c r="VPV1" s="39"/>
      <c r="VPW1" s="39"/>
      <c r="VPX1" s="39"/>
      <c r="VPY1" s="39"/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39"/>
      <c r="VQK1" s="39"/>
      <c r="VQL1" s="39"/>
      <c r="VQM1" s="39"/>
      <c r="VQN1" s="39"/>
      <c r="VQO1" s="39"/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39"/>
      <c r="VRA1" s="39"/>
      <c r="VRB1" s="39"/>
      <c r="VRC1" s="39"/>
      <c r="VRD1" s="39"/>
      <c r="VRE1" s="39"/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39"/>
      <c r="VRQ1" s="39"/>
      <c r="VRR1" s="39"/>
      <c r="VRS1" s="39"/>
      <c r="VRT1" s="39"/>
      <c r="VRU1" s="39"/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39"/>
      <c r="VSG1" s="39"/>
      <c r="VSH1" s="39"/>
      <c r="VSI1" s="39"/>
      <c r="VSJ1" s="39"/>
      <c r="VSK1" s="39"/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39"/>
      <c r="VSW1" s="39"/>
      <c r="VSX1" s="39"/>
      <c r="VSY1" s="39"/>
      <c r="VSZ1" s="39"/>
      <c r="VTA1" s="39"/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39"/>
      <c r="VTM1" s="39"/>
      <c r="VTN1" s="39"/>
      <c r="VTO1" s="39"/>
      <c r="VTP1" s="39"/>
      <c r="VTQ1" s="39"/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39"/>
      <c r="VUC1" s="39"/>
      <c r="VUD1" s="39"/>
      <c r="VUE1" s="39"/>
      <c r="VUF1" s="39"/>
      <c r="VUG1" s="39"/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39"/>
      <c r="VUS1" s="39"/>
      <c r="VUT1" s="39"/>
      <c r="VUU1" s="39"/>
      <c r="VUV1" s="39"/>
      <c r="VUW1" s="39"/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39"/>
      <c r="VVI1" s="39"/>
      <c r="VVJ1" s="39"/>
      <c r="VVK1" s="39"/>
      <c r="VVL1" s="39"/>
      <c r="VVM1" s="39"/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39"/>
      <c r="VVY1" s="39"/>
      <c r="VVZ1" s="39"/>
      <c r="VWA1" s="39"/>
      <c r="VWB1" s="39"/>
      <c r="VWC1" s="39"/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39"/>
      <c r="VWO1" s="39"/>
      <c r="VWP1" s="39"/>
      <c r="VWQ1" s="39"/>
      <c r="VWR1" s="39"/>
      <c r="VWS1" s="39"/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39"/>
      <c r="VXE1" s="39"/>
      <c r="VXF1" s="39"/>
      <c r="VXG1" s="39"/>
      <c r="VXH1" s="39"/>
      <c r="VXI1" s="39"/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39"/>
      <c r="VXU1" s="39"/>
      <c r="VXV1" s="39"/>
      <c r="VXW1" s="39"/>
      <c r="VXX1" s="39"/>
      <c r="VXY1" s="39"/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39"/>
      <c r="VYK1" s="39"/>
      <c r="VYL1" s="39"/>
      <c r="VYM1" s="39"/>
      <c r="VYN1" s="39"/>
      <c r="VYO1" s="39"/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39"/>
      <c r="VZA1" s="39"/>
      <c r="VZB1" s="39"/>
      <c r="VZC1" s="39"/>
      <c r="VZD1" s="39"/>
      <c r="VZE1" s="39"/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39"/>
      <c r="VZQ1" s="39"/>
      <c r="VZR1" s="39"/>
      <c r="VZS1" s="39"/>
      <c r="VZT1" s="39"/>
      <c r="VZU1" s="39"/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39"/>
      <c r="WAG1" s="39"/>
      <c r="WAH1" s="39"/>
      <c r="WAI1" s="39"/>
      <c r="WAJ1" s="39"/>
      <c r="WAK1" s="39"/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39"/>
      <c r="WAW1" s="39"/>
      <c r="WAX1" s="39"/>
      <c r="WAY1" s="39"/>
      <c r="WAZ1" s="39"/>
      <c r="WBA1" s="39"/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39"/>
      <c r="WBM1" s="39"/>
      <c r="WBN1" s="39"/>
      <c r="WBO1" s="39"/>
      <c r="WBP1" s="39"/>
      <c r="WBQ1" s="39"/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39"/>
      <c r="WCC1" s="39"/>
      <c r="WCD1" s="39"/>
      <c r="WCE1" s="39"/>
      <c r="WCF1" s="39"/>
      <c r="WCG1" s="39"/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39"/>
      <c r="WCS1" s="39"/>
      <c r="WCT1" s="39"/>
      <c r="WCU1" s="39"/>
      <c r="WCV1" s="39"/>
      <c r="WCW1" s="39"/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39"/>
      <c r="WDI1" s="39"/>
      <c r="WDJ1" s="39"/>
      <c r="WDK1" s="39"/>
      <c r="WDL1" s="39"/>
      <c r="WDM1" s="39"/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39"/>
      <c r="WDY1" s="39"/>
      <c r="WDZ1" s="39"/>
      <c r="WEA1" s="39"/>
      <c r="WEB1" s="39"/>
      <c r="WEC1" s="39"/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39"/>
      <c r="WEO1" s="39"/>
      <c r="WEP1" s="39"/>
      <c r="WEQ1" s="39"/>
      <c r="WER1" s="39"/>
      <c r="WES1" s="39"/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39"/>
      <c r="WFE1" s="39"/>
      <c r="WFF1" s="39"/>
      <c r="WFG1" s="39"/>
      <c r="WFH1" s="39"/>
      <c r="WFI1" s="39"/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39"/>
      <c r="WFU1" s="39"/>
      <c r="WFV1" s="39"/>
      <c r="WFW1" s="39"/>
      <c r="WFX1" s="39"/>
      <c r="WFY1" s="39"/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39"/>
      <c r="WGK1" s="39"/>
      <c r="WGL1" s="39"/>
      <c r="WGM1" s="39"/>
      <c r="WGN1" s="39"/>
      <c r="WGO1" s="39"/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39"/>
      <c r="WHA1" s="39"/>
      <c r="WHB1" s="39"/>
      <c r="WHC1" s="39"/>
      <c r="WHD1" s="39"/>
      <c r="WHE1" s="39"/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39"/>
      <c r="WHQ1" s="39"/>
      <c r="WHR1" s="39"/>
      <c r="WHS1" s="39"/>
      <c r="WHT1" s="39"/>
      <c r="WHU1" s="39"/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39"/>
      <c r="WIG1" s="39"/>
      <c r="WIH1" s="39"/>
      <c r="WII1" s="39"/>
      <c r="WIJ1" s="39"/>
      <c r="WIK1" s="39"/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39"/>
      <c r="WIW1" s="39"/>
      <c r="WIX1" s="39"/>
      <c r="WIY1" s="39"/>
      <c r="WIZ1" s="39"/>
      <c r="WJA1" s="39"/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39"/>
      <c r="WJM1" s="39"/>
      <c r="WJN1" s="39"/>
      <c r="WJO1" s="39"/>
      <c r="WJP1" s="39"/>
      <c r="WJQ1" s="39"/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39"/>
      <c r="WKC1" s="39"/>
      <c r="WKD1" s="39"/>
      <c r="WKE1" s="39"/>
      <c r="WKF1" s="39"/>
      <c r="WKG1" s="39"/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39"/>
      <c r="WKS1" s="39"/>
      <c r="WKT1" s="39"/>
      <c r="WKU1" s="39"/>
      <c r="WKV1" s="39"/>
      <c r="WKW1" s="39"/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39"/>
      <c r="WLI1" s="39"/>
      <c r="WLJ1" s="39"/>
      <c r="WLK1" s="39"/>
      <c r="WLL1" s="39"/>
      <c r="WLM1" s="39"/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39"/>
      <c r="WLY1" s="39"/>
      <c r="WLZ1" s="39"/>
      <c r="WMA1" s="39"/>
      <c r="WMB1" s="39"/>
      <c r="WMC1" s="39"/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39"/>
      <c r="WMO1" s="39"/>
      <c r="WMP1" s="39"/>
      <c r="WMQ1" s="39"/>
      <c r="WMR1" s="39"/>
      <c r="WMS1" s="39"/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39"/>
      <c r="WNE1" s="39"/>
      <c r="WNF1" s="39"/>
      <c r="WNG1" s="39"/>
      <c r="WNH1" s="39"/>
      <c r="WNI1" s="39"/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39"/>
      <c r="WNU1" s="39"/>
      <c r="WNV1" s="39"/>
      <c r="WNW1" s="39"/>
      <c r="WNX1" s="39"/>
      <c r="WNY1" s="39"/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39"/>
      <c r="WOK1" s="39"/>
      <c r="WOL1" s="39"/>
      <c r="WOM1" s="39"/>
      <c r="WON1" s="39"/>
      <c r="WOO1" s="39"/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39"/>
      <c r="WPA1" s="39"/>
      <c r="WPB1" s="39"/>
      <c r="WPC1" s="39"/>
      <c r="WPD1" s="39"/>
      <c r="WPE1" s="39"/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39"/>
      <c r="WPQ1" s="39"/>
      <c r="WPR1" s="39"/>
      <c r="WPS1" s="39"/>
      <c r="WPT1" s="39"/>
      <c r="WPU1" s="39"/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39"/>
      <c r="WQG1" s="39"/>
      <c r="WQH1" s="39"/>
      <c r="WQI1" s="39"/>
      <c r="WQJ1" s="39"/>
      <c r="WQK1" s="39"/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39"/>
      <c r="WQW1" s="39"/>
      <c r="WQX1" s="39"/>
      <c r="WQY1" s="39"/>
      <c r="WQZ1" s="39"/>
      <c r="WRA1" s="39"/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39"/>
      <c r="WRM1" s="39"/>
      <c r="WRN1" s="39"/>
      <c r="WRO1" s="39"/>
      <c r="WRP1" s="39"/>
      <c r="WRQ1" s="39"/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39"/>
      <c r="WSC1" s="39"/>
      <c r="WSD1" s="39"/>
      <c r="WSE1" s="39"/>
      <c r="WSF1" s="39"/>
      <c r="WSG1" s="39"/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39"/>
      <c r="WSS1" s="39"/>
      <c r="WST1" s="39"/>
      <c r="WSU1" s="39"/>
      <c r="WSV1" s="39"/>
      <c r="WSW1" s="39"/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39"/>
      <c r="WTI1" s="39"/>
      <c r="WTJ1" s="39"/>
      <c r="WTK1" s="39"/>
      <c r="WTL1" s="39"/>
      <c r="WTM1" s="39"/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39"/>
      <c r="WTY1" s="39"/>
      <c r="WTZ1" s="39"/>
      <c r="WUA1" s="39"/>
      <c r="WUB1" s="39"/>
      <c r="WUC1" s="39"/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39"/>
      <c r="WUO1" s="39"/>
      <c r="WUP1" s="39"/>
      <c r="WUQ1" s="39"/>
      <c r="WUR1" s="39"/>
      <c r="WUS1" s="39"/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39"/>
      <c r="WVE1" s="39"/>
      <c r="WVF1" s="39"/>
      <c r="WVG1" s="39"/>
      <c r="WVH1" s="39"/>
      <c r="WVI1" s="39"/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39"/>
      <c r="WVU1" s="39"/>
      <c r="WVV1" s="39"/>
      <c r="WVW1" s="39"/>
      <c r="WVX1" s="39"/>
      <c r="WVY1" s="39"/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39"/>
      <c r="WWK1" s="39"/>
      <c r="WWL1" s="39"/>
      <c r="WWM1" s="39"/>
      <c r="WWN1" s="39"/>
      <c r="WWO1" s="39"/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39"/>
      <c r="WXA1" s="39"/>
      <c r="WXB1" s="39"/>
      <c r="WXC1" s="39"/>
      <c r="WXD1" s="39"/>
      <c r="WXE1" s="39"/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39"/>
      <c r="WXQ1" s="39"/>
      <c r="WXR1" s="39"/>
      <c r="WXS1" s="39"/>
      <c r="WXT1" s="39"/>
      <c r="WXU1" s="39"/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39"/>
      <c r="WYG1" s="39"/>
      <c r="WYH1" s="39"/>
      <c r="WYI1" s="39"/>
      <c r="WYJ1" s="39"/>
      <c r="WYK1" s="39"/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39"/>
      <c r="WYW1" s="39"/>
      <c r="WYX1" s="39"/>
      <c r="WYY1" s="39"/>
      <c r="WYZ1" s="39"/>
      <c r="WZA1" s="39"/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39"/>
      <c r="WZM1" s="39"/>
      <c r="WZN1" s="39"/>
      <c r="WZO1" s="39"/>
      <c r="WZP1" s="39"/>
      <c r="WZQ1" s="39"/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39"/>
      <c r="XAC1" s="39"/>
      <c r="XAD1" s="39"/>
      <c r="XAE1" s="39"/>
      <c r="XAF1" s="39"/>
      <c r="XAG1" s="39"/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39"/>
      <c r="XAS1" s="39"/>
      <c r="XAT1" s="39"/>
      <c r="XAU1" s="39"/>
      <c r="XAV1" s="39"/>
      <c r="XAW1" s="39"/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39"/>
      <c r="XBI1" s="39"/>
      <c r="XBJ1" s="39"/>
      <c r="XBK1" s="39"/>
      <c r="XBL1" s="39"/>
      <c r="XBM1" s="39"/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39"/>
      <c r="XBY1" s="39"/>
      <c r="XBZ1" s="39"/>
      <c r="XCA1" s="39"/>
      <c r="XCB1" s="39"/>
      <c r="XCC1" s="39"/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39"/>
      <c r="XCO1" s="39"/>
      <c r="XCP1" s="39"/>
      <c r="XCQ1" s="39"/>
      <c r="XCR1" s="39"/>
      <c r="XCS1" s="39"/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39"/>
      <c r="XDE1" s="39"/>
      <c r="XDF1" s="39"/>
      <c r="XDG1" s="39"/>
      <c r="XDH1" s="39"/>
      <c r="XDI1" s="39"/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39"/>
      <c r="XDU1" s="39"/>
      <c r="XDV1" s="39"/>
      <c r="XDW1" s="39"/>
      <c r="XDX1" s="39"/>
      <c r="XDY1" s="39"/>
      <c r="XDZ1" s="39"/>
      <c r="XEA1" s="39"/>
      <c r="XEB1" s="39"/>
      <c r="XEC1" s="39"/>
      <c r="XED1" s="39"/>
      <c r="XEE1" s="39"/>
      <c r="XEF1" s="39"/>
      <c r="XEG1" s="39"/>
      <c r="XEH1" s="39"/>
      <c r="XEI1" s="39"/>
      <c r="XEJ1" s="39"/>
      <c r="XEK1" s="39"/>
      <c r="XEL1" s="39"/>
      <c r="XEM1" s="39"/>
      <c r="XEN1" s="39"/>
      <c r="XEO1" s="39"/>
      <c r="XEP1" s="39"/>
      <c r="XEQ1" s="39"/>
      <c r="XER1" s="39"/>
      <c r="XES1" s="39"/>
      <c r="XET1" s="39"/>
      <c r="XEU1" s="39"/>
      <c r="XEV1" s="39"/>
      <c r="XEW1" s="39"/>
      <c r="XEX1" s="39"/>
      <c r="XEY1" s="39"/>
      <c r="XEZ1" s="39"/>
      <c r="XFA1" s="39"/>
      <c r="XFB1" s="39"/>
      <c r="XFC1" s="39"/>
      <c r="XFD1" s="39"/>
    </row>
    <row r="2" spans="1:16384" ht="24.75" customHeight="1" x14ac:dyDescent="0.25">
      <c r="A2" s="1"/>
      <c r="B2" s="61" t="s">
        <v>2</v>
      </c>
      <c r="C2" s="52" t="s">
        <v>82</v>
      </c>
      <c r="D2" s="55" t="s">
        <v>81</v>
      </c>
      <c r="E2" s="67">
        <v>41730</v>
      </c>
      <c r="F2" s="56" t="s">
        <v>80</v>
      </c>
      <c r="G2" s="67">
        <v>42064</v>
      </c>
      <c r="H2" s="5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16384" ht="9.75" customHeight="1" x14ac:dyDescent="0.25">
      <c r="A3" s="1"/>
      <c r="B3" s="60"/>
      <c r="C3" s="52"/>
      <c r="D3" s="54"/>
      <c r="E3" s="53"/>
      <c r="F3" s="54"/>
      <c r="G3" s="53"/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6384" ht="24.75" customHeight="1" x14ac:dyDescent="0.25">
      <c r="A4" s="1"/>
      <c r="B4" s="69" t="s">
        <v>64</v>
      </c>
      <c r="C4" s="52" t="s">
        <v>5</v>
      </c>
      <c r="D4" s="58" t="s">
        <v>81</v>
      </c>
      <c r="E4" s="68">
        <v>42095</v>
      </c>
      <c r="F4" s="59" t="s">
        <v>80</v>
      </c>
      <c r="G4" s="68">
        <v>42430</v>
      </c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6384" s="1" customFormat="1" ht="18" customHeight="1" x14ac:dyDescent="0.25">
      <c r="B5" s="146"/>
      <c r="C5" s="52"/>
      <c r="D5" s="105"/>
      <c r="E5" s="106"/>
      <c r="F5" s="105"/>
      <c r="G5" s="106"/>
      <c r="H5" s="50"/>
    </row>
    <row r="6" spans="1:16384" s="1" customFormat="1" ht="46.5" customHeight="1" x14ac:dyDescent="0.25">
      <c r="B6" s="256" t="s">
        <v>158</v>
      </c>
      <c r="C6" s="257"/>
      <c r="D6" s="257"/>
      <c r="E6" s="257"/>
      <c r="F6" s="257"/>
      <c r="G6" s="257"/>
      <c r="H6" s="50"/>
    </row>
    <row r="7" spans="1:16384" s="1" customFormat="1" ht="24.75" customHeight="1" x14ac:dyDescent="0.25">
      <c r="B7" s="4" t="s">
        <v>121</v>
      </c>
      <c r="C7" s="249" t="str">
        <f>CONCATENATE(TEXT(E2,"mmm-yy")," - ",TEXT(G2,"mmm-yy"))</f>
        <v>Apr-14 - Mar-15</v>
      </c>
      <c r="D7" s="250"/>
      <c r="E7" s="251" t="str">
        <f>CONCATENATE(TEXT(E4,"mmm-yy")," - ",TEXT(G4,"mmm-yy"))</f>
        <v>Apr-15 - Mar-16</v>
      </c>
      <c r="F7" s="252"/>
      <c r="G7" s="144" t="s">
        <v>3</v>
      </c>
      <c r="H7" s="50"/>
    </row>
    <row r="8" spans="1:16384" s="1" customFormat="1" ht="19.5" customHeight="1" x14ac:dyDescent="0.25">
      <c r="B8" s="17" t="s">
        <v>154</v>
      </c>
      <c r="C8" s="123">
        <f>SUM(C25,C26,C31)</f>
        <v>1314</v>
      </c>
      <c r="D8" s="109"/>
      <c r="E8" s="123">
        <f>SUM(E25,E26,E31)</f>
        <v>1124</v>
      </c>
      <c r="F8" s="109"/>
      <c r="G8" s="6">
        <f>IF(ISERROR((E8-C8)/C8),"-",(E8-C8)/C8)</f>
        <v>-0.14459665144596651</v>
      </c>
      <c r="H8" s="50"/>
    </row>
    <row r="9" spans="1:16384" s="1" customFormat="1" ht="19.5" customHeight="1" x14ac:dyDescent="0.25">
      <c r="B9" s="17" t="s">
        <v>140</v>
      </c>
      <c r="C9" s="123">
        <f>SUM(C32:C35)</f>
        <v>23</v>
      </c>
      <c r="D9" s="117"/>
      <c r="E9" s="123">
        <f>SUM(E32:E35)</f>
        <v>31</v>
      </c>
      <c r="F9" s="27"/>
      <c r="G9" s="6">
        <f>IF(ISERROR((E9-C9)/C9),"-",(E9-C9)/C9)</f>
        <v>0.34782608695652173</v>
      </c>
      <c r="H9" s="50"/>
    </row>
    <row r="10" spans="1:16384" s="1" customFormat="1" ht="19.5" customHeight="1" x14ac:dyDescent="0.25">
      <c r="B10" s="17" t="s">
        <v>141</v>
      </c>
      <c r="C10" s="123">
        <f>SUM(C27:C30)</f>
        <v>77</v>
      </c>
      <c r="D10" s="117"/>
      <c r="E10" s="123">
        <f>SUM(E27:E30)</f>
        <v>278</v>
      </c>
      <c r="F10" s="27"/>
      <c r="G10" s="6">
        <f t="shared" ref="G10:G12" si="0">IF(ISERROR((E10-C10)/C10),"-",(E10-C10)/C10)</f>
        <v>2.6103896103896105</v>
      </c>
      <c r="H10" s="50"/>
    </row>
    <row r="11" spans="1:16384" s="1" customFormat="1" ht="19.5" customHeight="1" x14ac:dyDescent="0.25">
      <c r="B11" s="17" t="s">
        <v>155</v>
      </c>
      <c r="C11" s="123">
        <f>SUM(C21,C23)</f>
        <v>13</v>
      </c>
      <c r="D11" s="117"/>
      <c r="E11" s="123">
        <f>SUM(E21,E23)</f>
        <v>21</v>
      </c>
      <c r="F11" s="27"/>
      <c r="G11" s="6">
        <f t="shared" si="0"/>
        <v>0.61538461538461542</v>
      </c>
      <c r="H11" s="50"/>
    </row>
    <row r="12" spans="1:16384" s="1" customFormat="1" ht="19.5" customHeight="1" x14ac:dyDescent="0.25">
      <c r="B12" s="17" t="s">
        <v>156</v>
      </c>
      <c r="C12" s="123">
        <f>SUM(C22,C24)</f>
        <v>0</v>
      </c>
      <c r="D12" s="117"/>
      <c r="E12" s="123">
        <f>SUM(E22,E24)</f>
        <v>1</v>
      </c>
      <c r="F12" s="27"/>
      <c r="G12" s="6" t="str">
        <f t="shared" si="0"/>
        <v>-</v>
      </c>
      <c r="H12" s="50"/>
    </row>
    <row r="13" spans="1:16384" s="1" customFormat="1" ht="19.5" customHeight="1" x14ac:dyDescent="0.25">
      <c r="B13" s="17" t="s">
        <v>157</v>
      </c>
      <c r="C13" s="123">
        <f>SUM(C20,C36)</f>
        <v>362</v>
      </c>
      <c r="D13" s="117"/>
      <c r="E13" s="123">
        <f>SUM(E20,E36)</f>
        <v>379</v>
      </c>
      <c r="F13" s="27"/>
      <c r="G13" s="6">
        <f t="shared" ref="G13" si="1">IF(ISERROR((E13-C13)/C13),"-",(E13-C13)/C13)</f>
        <v>4.6961325966850827E-2</v>
      </c>
      <c r="H13" s="50"/>
    </row>
    <row r="14" spans="1:16384" s="1" customFormat="1" ht="19.5" customHeight="1" x14ac:dyDescent="0.25">
      <c r="B14" s="7" t="s">
        <v>4</v>
      </c>
      <c r="C14" s="22">
        <f>SUM(C8:C13)</f>
        <v>1789</v>
      </c>
      <c r="D14" s="23"/>
      <c r="E14" s="22">
        <f>SUM(E8:E13)</f>
        <v>1834</v>
      </c>
      <c r="F14" s="24"/>
      <c r="G14" s="70">
        <f>IF(ISERROR((E14-C14)/C14),"-",(E14-C14)/C14)</f>
        <v>2.5153717160424818E-2</v>
      </c>
      <c r="H14" s="50"/>
    </row>
    <row r="15" spans="1:16384" s="1" customFormat="1" ht="24.75" customHeight="1" x14ac:dyDescent="0.25">
      <c r="B15" s="146"/>
      <c r="C15" s="52"/>
      <c r="D15" s="105"/>
      <c r="E15" s="106"/>
      <c r="F15" s="105"/>
      <c r="G15" s="106"/>
      <c r="H15" s="50"/>
    </row>
    <row r="16" spans="1:16384" s="1" customFormat="1" ht="12.75" customHeight="1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39"/>
      <c r="DRF16" s="39"/>
      <c r="DRG16" s="39"/>
      <c r="DRH16" s="39"/>
      <c r="DRI16" s="39"/>
      <c r="DRJ16" s="39"/>
      <c r="DRK16" s="39"/>
      <c r="DRL16" s="39"/>
      <c r="DRM16" s="39"/>
      <c r="DRN16" s="39"/>
      <c r="DRO16" s="39"/>
      <c r="DRP16" s="39"/>
      <c r="DRQ16" s="39"/>
      <c r="DRR16" s="39"/>
      <c r="DRS16" s="39"/>
      <c r="DRT16" s="39"/>
      <c r="DRU16" s="39"/>
      <c r="DRV16" s="39"/>
      <c r="DRW16" s="39"/>
      <c r="DRX16" s="39"/>
      <c r="DRY16" s="39"/>
      <c r="DRZ16" s="39"/>
      <c r="DSA16" s="39"/>
      <c r="DSB16" s="39"/>
      <c r="DSC16" s="39"/>
      <c r="DSD16" s="39"/>
      <c r="DSE16" s="39"/>
      <c r="DSF16" s="39"/>
      <c r="DSG16" s="39"/>
      <c r="DSH16" s="39"/>
      <c r="DSI16" s="39"/>
      <c r="DSJ16" s="39"/>
      <c r="DSK16" s="39"/>
      <c r="DSL16" s="39"/>
      <c r="DSM16" s="39"/>
      <c r="DSN16" s="39"/>
      <c r="DSO16" s="39"/>
      <c r="DSP16" s="39"/>
      <c r="DSQ16" s="39"/>
      <c r="DSR16" s="39"/>
      <c r="DSS16" s="39"/>
      <c r="DST16" s="39"/>
      <c r="DSU16" s="39"/>
      <c r="DSV16" s="39"/>
      <c r="DSW16" s="39"/>
      <c r="DSX16" s="39"/>
      <c r="DSY16" s="39"/>
      <c r="DSZ16" s="39"/>
      <c r="DTA16" s="39"/>
      <c r="DTB16" s="39"/>
      <c r="DTC16" s="39"/>
      <c r="DTD16" s="39"/>
      <c r="DTE16" s="39"/>
      <c r="DTF16" s="39"/>
      <c r="DTG16" s="39"/>
      <c r="DTH16" s="39"/>
      <c r="DTI16" s="39"/>
      <c r="DTJ16" s="39"/>
      <c r="DTK16" s="39"/>
      <c r="DTL16" s="39"/>
      <c r="DTM16" s="39"/>
      <c r="DTN16" s="39"/>
      <c r="DTO16" s="39"/>
      <c r="DTP16" s="39"/>
      <c r="DTQ16" s="39"/>
      <c r="DTR16" s="39"/>
      <c r="DTS16" s="39"/>
      <c r="DTT16" s="39"/>
      <c r="DTU16" s="39"/>
      <c r="DTV16" s="39"/>
      <c r="DTW16" s="39"/>
      <c r="DTX16" s="39"/>
      <c r="DTY16" s="39"/>
      <c r="DTZ16" s="39"/>
      <c r="DUA16" s="39"/>
      <c r="DUB16" s="39"/>
      <c r="DUC16" s="39"/>
      <c r="DUD16" s="39"/>
      <c r="DUE16" s="39"/>
      <c r="DUF16" s="39"/>
      <c r="DUG16" s="39"/>
      <c r="DUH16" s="39"/>
      <c r="DUI16" s="39"/>
      <c r="DUJ16" s="39"/>
      <c r="DUK16" s="39"/>
      <c r="DUL16" s="39"/>
      <c r="DUM16" s="39"/>
      <c r="DUN16" s="39"/>
      <c r="DUO16" s="39"/>
      <c r="DUP16" s="39"/>
      <c r="DUQ16" s="39"/>
      <c r="DUR16" s="39"/>
      <c r="DUS16" s="39"/>
      <c r="DUT16" s="39"/>
      <c r="DUU16" s="39"/>
      <c r="DUV16" s="39"/>
      <c r="DUW16" s="39"/>
      <c r="DUX16" s="39"/>
      <c r="DUY16" s="39"/>
      <c r="DUZ16" s="39"/>
      <c r="DVA16" s="39"/>
      <c r="DVB16" s="39"/>
      <c r="DVC16" s="39"/>
      <c r="DVD16" s="39"/>
      <c r="DVE16" s="39"/>
      <c r="DVF16" s="39"/>
      <c r="DVG16" s="39"/>
      <c r="DVH16" s="39"/>
      <c r="DVI16" s="39"/>
      <c r="DVJ16" s="39"/>
      <c r="DVK16" s="39"/>
      <c r="DVL16" s="39"/>
      <c r="DVM16" s="39"/>
      <c r="DVN16" s="39"/>
      <c r="DVO16" s="39"/>
      <c r="DVP16" s="39"/>
      <c r="DVQ16" s="39"/>
      <c r="DVR16" s="39"/>
      <c r="DVS16" s="39"/>
      <c r="DVT16" s="39"/>
      <c r="DVU16" s="39"/>
      <c r="DVV16" s="39"/>
      <c r="DVW16" s="39"/>
      <c r="DVX16" s="39"/>
      <c r="DVY16" s="39"/>
      <c r="DVZ16" s="39"/>
      <c r="DWA16" s="39"/>
      <c r="DWB16" s="39"/>
      <c r="DWC16" s="39"/>
      <c r="DWD16" s="39"/>
      <c r="DWE16" s="39"/>
      <c r="DWF16" s="39"/>
      <c r="DWG16" s="39"/>
      <c r="DWH16" s="39"/>
      <c r="DWI16" s="39"/>
      <c r="DWJ16" s="39"/>
      <c r="DWK16" s="39"/>
      <c r="DWL16" s="39"/>
      <c r="DWM16" s="39"/>
      <c r="DWN16" s="39"/>
      <c r="DWO16" s="39"/>
      <c r="DWP16" s="39"/>
      <c r="DWQ16" s="39"/>
      <c r="DWR16" s="39"/>
      <c r="DWS16" s="39"/>
      <c r="DWT16" s="39"/>
      <c r="DWU16" s="39"/>
      <c r="DWV16" s="39"/>
      <c r="DWW16" s="39"/>
      <c r="DWX16" s="39"/>
      <c r="DWY16" s="39"/>
      <c r="DWZ16" s="39"/>
      <c r="DXA16" s="39"/>
      <c r="DXB16" s="39"/>
      <c r="DXC16" s="39"/>
      <c r="DXD16" s="39"/>
      <c r="DXE16" s="39"/>
      <c r="DXF16" s="39"/>
      <c r="DXG16" s="39"/>
      <c r="DXH16" s="39"/>
      <c r="DXI16" s="39"/>
      <c r="DXJ16" s="39"/>
      <c r="DXK16" s="39"/>
      <c r="DXL16" s="39"/>
      <c r="DXM16" s="39"/>
      <c r="DXN16" s="39"/>
      <c r="DXO16" s="39"/>
      <c r="DXP16" s="39"/>
      <c r="DXQ16" s="39"/>
      <c r="DXR16" s="39"/>
      <c r="DXS16" s="39"/>
      <c r="DXT16" s="39"/>
      <c r="DXU16" s="39"/>
      <c r="DXV16" s="39"/>
      <c r="DXW16" s="39"/>
      <c r="DXX16" s="39"/>
      <c r="DXY16" s="39"/>
      <c r="DXZ16" s="39"/>
      <c r="DYA16" s="39"/>
      <c r="DYB16" s="39"/>
      <c r="DYC16" s="39"/>
      <c r="DYD16" s="39"/>
      <c r="DYE16" s="39"/>
      <c r="DYF16" s="39"/>
      <c r="DYG16" s="39"/>
      <c r="DYH16" s="39"/>
      <c r="DYI16" s="39"/>
      <c r="DYJ16" s="39"/>
      <c r="DYK16" s="39"/>
      <c r="DYL16" s="39"/>
      <c r="DYM16" s="39"/>
      <c r="DYN16" s="39"/>
      <c r="DYO16" s="39"/>
      <c r="DYP16" s="39"/>
      <c r="DYQ16" s="39"/>
      <c r="DYR16" s="39"/>
      <c r="DYS16" s="39"/>
      <c r="DYT16" s="39"/>
      <c r="DYU16" s="39"/>
      <c r="DYV16" s="39"/>
      <c r="DYW16" s="39"/>
      <c r="DYX16" s="39"/>
      <c r="DYY16" s="39"/>
      <c r="DYZ16" s="39"/>
      <c r="DZA16" s="39"/>
      <c r="DZB16" s="39"/>
      <c r="DZC16" s="39"/>
      <c r="DZD16" s="39"/>
      <c r="DZE16" s="39"/>
      <c r="DZF16" s="39"/>
      <c r="DZG16" s="39"/>
      <c r="DZH16" s="39"/>
      <c r="DZI16" s="39"/>
      <c r="DZJ16" s="39"/>
      <c r="DZK16" s="39"/>
      <c r="DZL16" s="39"/>
      <c r="DZM16" s="39"/>
      <c r="DZN16" s="39"/>
      <c r="DZO16" s="39"/>
      <c r="DZP16" s="39"/>
      <c r="DZQ16" s="39"/>
      <c r="DZR16" s="39"/>
      <c r="DZS16" s="39"/>
      <c r="DZT16" s="39"/>
      <c r="DZU16" s="39"/>
      <c r="DZV16" s="39"/>
      <c r="DZW16" s="39"/>
      <c r="DZX16" s="39"/>
      <c r="DZY16" s="39"/>
      <c r="DZZ16" s="39"/>
      <c r="EAA16" s="39"/>
      <c r="EAB16" s="39"/>
      <c r="EAC16" s="39"/>
      <c r="EAD16" s="39"/>
      <c r="EAE16" s="39"/>
      <c r="EAF16" s="39"/>
      <c r="EAG16" s="39"/>
      <c r="EAH16" s="39"/>
      <c r="EAI16" s="39"/>
      <c r="EAJ16" s="39"/>
      <c r="EAK16" s="39"/>
      <c r="EAL16" s="39"/>
      <c r="EAM16" s="39"/>
      <c r="EAN16" s="39"/>
      <c r="EAO16" s="39"/>
      <c r="EAP16" s="39"/>
      <c r="EAQ16" s="39"/>
      <c r="EAR16" s="39"/>
      <c r="EAS16" s="39"/>
      <c r="EAT16" s="39"/>
      <c r="EAU16" s="39"/>
      <c r="EAV16" s="39"/>
      <c r="EAW16" s="39"/>
      <c r="EAX16" s="39"/>
      <c r="EAY16" s="39"/>
      <c r="EAZ16" s="39"/>
      <c r="EBA16" s="39"/>
      <c r="EBB16" s="39"/>
      <c r="EBC16" s="39"/>
      <c r="EBD16" s="39"/>
      <c r="EBE16" s="39"/>
      <c r="EBF16" s="39"/>
      <c r="EBG16" s="39"/>
      <c r="EBH16" s="39"/>
      <c r="EBI16" s="39"/>
      <c r="EBJ16" s="39"/>
      <c r="EBK16" s="39"/>
      <c r="EBL16" s="39"/>
      <c r="EBM16" s="39"/>
      <c r="EBN16" s="39"/>
      <c r="EBO16" s="39"/>
      <c r="EBP16" s="39"/>
      <c r="EBQ16" s="39"/>
      <c r="EBR16" s="39"/>
      <c r="EBS16" s="39"/>
      <c r="EBT16" s="39"/>
      <c r="EBU16" s="39"/>
      <c r="EBV16" s="39"/>
      <c r="EBW16" s="39"/>
      <c r="EBX16" s="39"/>
      <c r="EBY16" s="39"/>
      <c r="EBZ16" s="39"/>
      <c r="ECA16" s="39"/>
      <c r="ECB16" s="39"/>
      <c r="ECC16" s="39"/>
      <c r="ECD16" s="39"/>
      <c r="ECE16" s="39"/>
      <c r="ECF16" s="39"/>
      <c r="ECG16" s="39"/>
      <c r="ECH16" s="39"/>
      <c r="ECI16" s="39"/>
      <c r="ECJ16" s="39"/>
      <c r="ECK16" s="39"/>
      <c r="ECL16" s="39"/>
      <c r="ECM16" s="39"/>
      <c r="ECN16" s="39"/>
      <c r="ECO16" s="39"/>
      <c r="ECP16" s="39"/>
      <c r="ECQ16" s="39"/>
      <c r="ECR16" s="39"/>
      <c r="ECS16" s="39"/>
      <c r="ECT16" s="39"/>
      <c r="ECU16" s="39"/>
      <c r="ECV16" s="39"/>
      <c r="ECW16" s="39"/>
      <c r="ECX16" s="39"/>
      <c r="ECY16" s="39"/>
      <c r="ECZ16" s="39"/>
      <c r="EDA16" s="39"/>
      <c r="EDB16" s="39"/>
      <c r="EDC16" s="39"/>
      <c r="EDD16" s="39"/>
      <c r="EDE16" s="39"/>
      <c r="EDF16" s="39"/>
      <c r="EDG16" s="39"/>
      <c r="EDH16" s="39"/>
      <c r="EDI16" s="39"/>
      <c r="EDJ16" s="39"/>
      <c r="EDK16" s="39"/>
      <c r="EDL16" s="39"/>
      <c r="EDM16" s="39"/>
      <c r="EDN16" s="39"/>
      <c r="EDO16" s="39"/>
      <c r="EDP16" s="39"/>
      <c r="EDQ16" s="39"/>
      <c r="EDR16" s="39"/>
      <c r="EDS16" s="39"/>
      <c r="EDT16" s="39"/>
      <c r="EDU16" s="39"/>
      <c r="EDV16" s="39"/>
      <c r="EDW16" s="39"/>
      <c r="EDX16" s="39"/>
      <c r="EDY16" s="39"/>
      <c r="EDZ16" s="39"/>
      <c r="EEA16" s="39"/>
      <c r="EEB16" s="39"/>
      <c r="EEC16" s="39"/>
      <c r="EED16" s="39"/>
      <c r="EEE16" s="39"/>
      <c r="EEF16" s="39"/>
      <c r="EEG16" s="39"/>
      <c r="EEH16" s="39"/>
      <c r="EEI16" s="39"/>
      <c r="EEJ16" s="39"/>
      <c r="EEK16" s="39"/>
      <c r="EEL16" s="39"/>
      <c r="EEM16" s="39"/>
      <c r="EEN16" s="39"/>
      <c r="EEO16" s="39"/>
      <c r="EEP16" s="39"/>
      <c r="EEQ16" s="39"/>
      <c r="EER16" s="39"/>
      <c r="EES16" s="39"/>
      <c r="EET16" s="39"/>
      <c r="EEU16" s="39"/>
      <c r="EEV16" s="39"/>
      <c r="EEW16" s="39"/>
      <c r="EEX16" s="39"/>
      <c r="EEY16" s="39"/>
      <c r="EEZ16" s="39"/>
      <c r="EFA16" s="39"/>
      <c r="EFB16" s="39"/>
      <c r="EFC16" s="39"/>
      <c r="EFD16" s="39"/>
      <c r="EFE16" s="39"/>
      <c r="EFF16" s="39"/>
      <c r="EFG16" s="39"/>
      <c r="EFH16" s="39"/>
      <c r="EFI16" s="39"/>
      <c r="EFJ16" s="39"/>
      <c r="EFK16" s="39"/>
      <c r="EFL16" s="39"/>
      <c r="EFM16" s="39"/>
      <c r="EFN16" s="39"/>
      <c r="EFO16" s="39"/>
      <c r="EFP16" s="39"/>
      <c r="EFQ16" s="39"/>
      <c r="EFR16" s="39"/>
      <c r="EFS16" s="39"/>
      <c r="EFT16" s="39"/>
      <c r="EFU16" s="39"/>
      <c r="EFV16" s="39"/>
      <c r="EFW16" s="39"/>
      <c r="EFX16" s="39"/>
      <c r="EFY16" s="39"/>
      <c r="EFZ16" s="39"/>
      <c r="EGA16" s="39"/>
      <c r="EGB16" s="39"/>
      <c r="EGC16" s="39"/>
      <c r="EGD16" s="39"/>
      <c r="EGE16" s="39"/>
      <c r="EGF16" s="39"/>
      <c r="EGG16" s="39"/>
      <c r="EGH16" s="39"/>
      <c r="EGI16" s="39"/>
      <c r="EGJ16" s="39"/>
      <c r="EGK16" s="39"/>
      <c r="EGL16" s="39"/>
      <c r="EGM16" s="39"/>
      <c r="EGN16" s="39"/>
      <c r="EGO16" s="39"/>
      <c r="EGP16" s="39"/>
      <c r="EGQ16" s="39"/>
      <c r="EGR16" s="39"/>
      <c r="EGS16" s="39"/>
      <c r="EGT16" s="39"/>
      <c r="EGU16" s="39"/>
      <c r="EGV16" s="39"/>
      <c r="EGW16" s="39"/>
      <c r="EGX16" s="39"/>
      <c r="EGY16" s="39"/>
      <c r="EGZ16" s="39"/>
      <c r="EHA16" s="39"/>
      <c r="EHB16" s="39"/>
      <c r="EHC16" s="39"/>
      <c r="EHD16" s="39"/>
      <c r="EHE16" s="39"/>
      <c r="EHF16" s="39"/>
      <c r="EHG16" s="39"/>
      <c r="EHH16" s="39"/>
      <c r="EHI16" s="39"/>
      <c r="EHJ16" s="39"/>
      <c r="EHK16" s="39"/>
      <c r="EHL16" s="39"/>
      <c r="EHM16" s="39"/>
      <c r="EHN16" s="39"/>
      <c r="EHO16" s="39"/>
      <c r="EHP16" s="39"/>
      <c r="EHQ16" s="39"/>
      <c r="EHR16" s="39"/>
      <c r="EHS16" s="39"/>
      <c r="EHT16" s="39"/>
      <c r="EHU16" s="39"/>
      <c r="EHV16" s="39"/>
      <c r="EHW16" s="39"/>
      <c r="EHX16" s="39"/>
      <c r="EHY16" s="39"/>
      <c r="EHZ16" s="39"/>
      <c r="EIA16" s="39"/>
      <c r="EIB16" s="39"/>
      <c r="EIC16" s="39"/>
      <c r="EID16" s="39"/>
      <c r="EIE16" s="39"/>
      <c r="EIF16" s="39"/>
      <c r="EIG16" s="39"/>
      <c r="EIH16" s="39"/>
      <c r="EII16" s="39"/>
      <c r="EIJ16" s="39"/>
      <c r="EIK16" s="39"/>
      <c r="EIL16" s="39"/>
      <c r="EIM16" s="39"/>
      <c r="EIN16" s="39"/>
      <c r="EIO16" s="39"/>
      <c r="EIP16" s="39"/>
      <c r="EIQ16" s="39"/>
      <c r="EIR16" s="39"/>
      <c r="EIS16" s="39"/>
      <c r="EIT16" s="39"/>
      <c r="EIU16" s="39"/>
      <c r="EIV16" s="39"/>
      <c r="EIW16" s="39"/>
      <c r="EIX16" s="39"/>
      <c r="EIY16" s="39"/>
      <c r="EIZ16" s="39"/>
      <c r="EJA16" s="39"/>
      <c r="EJB16" s="39"/>
      <c r="EJC16" s="39"/>
      <c r="EJD16" s="39"/>
      <c r="EJE16" s="39"/>
      <c r="EJF16" s="39"/>
      <c r="EJG16" s="39"/>
      <c r="EJH16" s="39"/>
      <c r="EJI16" s="39"/>
      <c r="EJJ16" s="39"/>
      <c r="EJK16" s="39"/>
      <c r="EJL16" s="39"/>
      <c r="EJM16" s="39"/>
      <c r="EJN16" s="39"/>
      <c r="EJO16" s="39"/>
      <c r="EJP16" s="39"/>
      <c r="EJQ16" s="39"/>
      <c r="EJR16" s="39"/>
      <c r="EJS16" s="39"/>
      <c r="EJT16" s="39"/>
      <c r="EJU16" s="39"/>
      <c r="EJV16" s="39"/>
      <c r="EJW16" s="39"/>
      <c r="EJX16" s="39"/>
      <c r="EJY16" s="39"/>
      <c r="EJZ16" s="39"/>
      <c r="EKA16" s="39"/>
      <c r="EKB16" s="39"/>
      <c r="EKC16" s="39"/>
      <c r="EKD16" s="39"/>
      <c r="EKE16" s="39"/>
      <c r="EKF16" s="39"/>
      <c r="EKG16" s="39"/>
      <c r="EKH16" s="39"/>
      <c r="EKI16" s="39"/>
      <c r="EKJ16" s="39"/>
      <c r="EKK16" s="39"/>
      <c r="EKL16" s="39"/>
      <c r="EKM16" s="39"/>
      <c r="EKN16" s="39"/>
      <c r="EKO16" s="39"/>
      <c r="EKP16" s="39"/>
      <c r="EKQ16" s="39"/>
      <c r="EKR16" s="39"/>
      <c r="EKS16" s="39"/>
      <c r="EKT16" s="39"/>
      <c r="EKU16" s="39"/>
      <c r="EKV16" s="39"/>
      <c r="EKW16" s="39"/>
      <c r="EKX16" s="39"/>
      <c r="EKY16" s="39"/>
      <c r="EKZ16" s="39"/>
      <c r="ELA16" s="39"/>
      <c r="ELB16" s="39"/>
      <c r="ELC16" s="39"/>
      <c r="ELD16" s="39"/>
      <c r="ELE16" s="39"/>
      <c r="ELF16" s="39"/>
      <c r="ELG16" s="39"/>
      <c r="ELH16" s="39"/>
      <c r="ELI16" s="39"/>
      <c r="ELJ16" s="39"/>
      <c r="ELK16" s="39"/>
      <c r="ELL16" s="39"/>
      <c r="ELM16" s="39"/>
      <c r="ELN16" s="39"/>
      <c r="ELO16" s="39"/>
      <c r="ELP16" s="39"/>
      <c r="ELQ16" s="39"/>
      <c r="ELR16" s="39"/>
      <c r="ELS16" s="39"/>
      <c r="ELT16" s="39"/>
      <c r="ELU16" s="39"/>
      <c r="ELV16" s="39"/>
      <c r="ELW16" s="39"/>
      <c r="ELX16" s="39"/>
      <c r="ELY16" s="39"/>
      <c r="ELZ16" s="39"/>
      <c r="EMA16" s="39"/>
      <c r="EMB16" s="39"/>
      <c r="EMC16" s="39"/>
      <c r="EMD16" s="39"/>
      <c r="EME16" s="39"/>
      <c r="EMF16" s="39"/>
      <c r="EMG16" s="39"/>
      <c r="EMH16" s="39"/>
      <c r="EMI16" s="39"/>
      <c r="EMJ16" s="39"/>
      <c r="EMK16" s="39"/>
      <c r="EML16" s="39"/>
      <c r="EMM16" s="39"/>
      <c r="EMN16" s="39"/>
      <c r="EMO16" s="39"/>
      <c r="EMP16" s="39"/>
      <c r="EMQ16" s="39"/>
      <c r="EMR16" s="39"/>
      <c r="EMS16" s="39"/>
      <c r="EMT16" s="39"/>
      <c r="EMU16" s="39"/>
      <c r="EMV16" s="39"/>
      <c r="EMW16" s="39"/>
      <c r="EMX16" s="39"/>
      <c r="EMY16" s="39"/>
      <c r="EMZ16" s="39"/>
      <c r="ENA16" s="39"/>
      <c r="ENB16" s="39"/>
      <c r="ENC16" s="39"/>
      <c r="END16" s="39"/>
      <c r="ENE16" s="39"/>
      <c r="ENF16" s="39"/>
      <c r="ENG16" s="39"/>
      <c r="ENH16" s="39"/>
      <c r="ENI16" s="39"/>
      <c r="ENJ16" s="39"/>
      <c r="ENK16" s="39"/>
      <c r="ENL16" s="39"/>
      <c r="ENM16" s="39"/>
      <c r="ENN16" s="39"/>
      <c r="ENO16" s="39"/>
      <c r="ENP16" s="39"/>
      <c r="ENQ16" s="39"/>
      <c r="ENR16" s="39"/>
      <c r="ENS16" s="39"/>
      <c r="ENT16" s="39"/>
      <c r="ENU16" s="39"/>
      <c r="ENV16" s="39"/>
      <c r="ENW16" s="39"/>
      <c r="ENX16" s="39"/>
      <c r="ENY16" s="39"/>
      <c r="ENZ16" s="39"/>
      <c r="EOA16" s="39"/>
      <c r="EOB16" s="39"/>
      <c r="EOC16" s="39"/>
      <c r="EOD16" s="39"/>
      <c r="EOE16" s="39"/>
      <c r="EOF16" s="39"/>
      <c r="EOG16" s="39"/>
      <c r="EOH16" s="39"/>
      <c r="EOI16" s="39"/>
      <c r="EOJ16" s="39"/>
      <c r="EOK16" s="39"/>
      <c r="EOL16" s="39"/>
      <c r="EOM16" s="39"/>
      <c r="EON16" s="39"/>
      <c r="EOO16" s="39"/>
      <c r="EOP16" s="39"/>
      <c r="EOQ16" s="39"/>
      <c r="EOR16" s="39"/>
      <c r="EOS16" s="39"/>
      <c r="EOT16" s="39"/>
      <c r="EOU16" s="39"/>
      <c r="EOV16" s="39"/>
      <c r="EOW16" s="39"/>
      <c r="EOX16" s="39"/>
      <c r="EOY16" s="39"/>
      <c r="EOZ16" s="39"/>
      <c r="EPA16" s="39"/>
      <c r="EPB16" s="39"/>
      <c r="EPC16" s="39"/>
      <c r="EPD16" s="39"/>
      <c r="EPE16" s="39"/>
      <c r="EPF16" s="39"/>
      <c r="EPG16" s="39"/>
      <c r="EPH16" s="39"/>
      <c r="EPI16" s="39"/>
      <c r="EPJ16" s="39"/>
      <c r="EPK16" s="39"/>
      <c r="EPL16" s="39"/>
      <c r="EPM16" s="39"/>
      <c r="EPN16" s="39"/>
      <c r="EPO16" s="39"/>
      <c r="EPP16" s="39"/>
      <c r="EPQ16" s="39"/>
      <c r="EPR16" s="39"/>
      <c r="EPS16" s="39"/>
      <c r="EPT16" s="39"/>
      <c r="EPU16" s="39"/>
      <c r="EPV16" s="39"/>
      <c r="EPW16" s="39"/>
      <c r="EPX16" s="39"/>
      <c r="EPY16" s="39"/>
      <c r="EPZ16" s="39"/>
      <c r="EQA16" s="39"/>
      <c r="EQB16" s="39"/>
      <c r="EQC16" s="39"/>
      <c r="EQD16" s="39"/>
      <c r="EQE16" s="39"/>
      <c r="EQF16" s="39"/>
      <c r="EQG16" s="39"/>
      <c r="EQH16" s="39"/>
      <c r="EQI16" s="39"/>
      <c r="EQJ16" s="39"/>
      <c r="EQK16" s="39"/>
      <c r="EQL16" s="39"/>
      <c r="EQM16" s="39"/>
      <c r="EQN16" s="39"/>
      <c r="EQO16" s="39"/>
      <c r="EQP16" s="39"/>
      <c r="EQQ16" s="39"/>
      <c r="EQR16" s="39"/>
      <c r="EQS16" s="39"/>
      <c r="EQT16" s="39"/>
      <c r="EQU16" s="39"/>
      <c r="EQV16" s="39"/>
      <c r="EQW16" s="39"/>
      <c r="EQX16" s="39"/>
      <c r="EQY16" s="39"/>
      <c r="EQZ16" s="39"/>
      <c r="ERA16" s="39"/>
      <c r="ERB16" s="39"/>
      <c r="ERC16" s="39"/>
      <c r="ERD16" s="39"/>
      <c r="ERE16" s="39"/>
      <c r="ERF16" s="39"/>
      <c r="ERG16" s="39"/>
      <c r="ERH16" s="39"/>
      <c r="ERI16" s="39"/>
      <c r="ERJ16" s="39"/>
      <c r="ERK16" s="39"/>
      <c r="ERL16" s="39"/>
      <c r="ERM16" s="39"/>
      <c r="ERN16" s="39"/>
      <c r="ERO16" s="39"/>
      <c r="ERP16" s="39"/>
      <c r="ERQ16" s="39"/>
      <c r="ERR16" s="39"/>
      <c r="ERS16" s="39"/>
      <c r="ERT16" s="39"/>
      <c r="ERU16" s="39"/>
      <c r="ERV16" s="39"/>
      <c r="ERW16" s="39"/>
      <c r="ERX16" s="39"/>
      <c r="ERY16" s="39"/>
      <c r="ERZ16" s="39"/>
      <c r="ESA16" s="39"/>
      <c r="ESB16" s="39"/>
      <c r="ESC16" s="39"/>
      <c r="ESD16" s="39"/>
      <c r="ESE16" s="39"/>
      <c r="ESF16" s="39"/>
      <c r="ESG16" s="39"/>
      <c r="ESH16" s="39"/>
      <c r="ESI16" s="39"/>
      <c r="ESJ16" s="39"/>
      <c r="ESK16" s="39"/>
      <c r="ESL16" s="39"/>
      <c r="ESM16" s="39"/>
      <c r="ESN16" s="39"/>
      <c r="ESO16" s="39"/>
      <c r="ESP16" s="39"/>
      <c r="ESQ16" s="39"/>
      <c r="ESR16" s="39"/>
      <c r="ESS16" s="39"/>
      <c r="EST16" s="39"/>
      <c r="ESU16" s="39"/>
      <c r="ESV16" s="39"/>
      <c r="ESW16" s="39"/>
      <c r="ESX16" s="39"/>
      <c r="ESY16" s="39"/>
      <c r="ESZ16" s="39"/>
      <c r="ETA16" s="39"/>
      <c r="ETB16" s="39"/>
      <c r="ETC16" s="39"/>
      <c r="ETD16" s="39"/>
      <c r="ETE16" s="39"/>
      <c r="ETF16" s="39"/>
      <c r="ETG16" s="39"/>
      <c r="ETH16" s="39"/>
      <c r="ETI16" s="39"/>
      <c r="ETJ16" s="39"/>
      <c r="ETK16" s="39"/>
      <c r="ETL16" s="39"/>
      <c r="ETM16" s="39"/>
      <c r="ETN16" s="39"/>
      <c r="ETO16" s="39"/>
      <c r="ETP16" s="39"/>
      <c r="ETQ16" s="39"/>
      <c r="ETR16" s="39"/>
      <c r="ETS16" s="39"/>
      <c r="ETT16" s="39"/>
      <c r="ETU16" s="39"/>
      <c r="ETV16" s="39"/>
      <c r="ETW16" s="39"/>
      <c r="ETX16" s="39"/>
      <c r="ETY16" s="39"/>
      <c r="ETZ16" s="39"/>
      <c r="EUA16" s="39"/>
      <c r="EUB16" s="39"/>
      <c r="EUC16" s="39"/>
      <c r="EUD16" s="39"/>
      <c r="EUE16" s="39"/>
      <c r="EUF16" s="39"/>
      <c r="EUG16" s="39"/>
      <c r="EUH16" s="39"/>
      <c r="EUI16" s="39"/>
      <c r="EUJ16" s="39"/>
      <c r="EUK16" s="39"/>
      <c r="EUL16" s="39"/>
      <c r="EUM16" s="39"/>
      <c r="EUN16" s="39"/>
      <c r="EUO16" s="39"/>
      <c r="EUP16" s="39"/>
      <c r="EUQ16" s="39"/>
      <c r="EUR16" s="39"/>
      <c r="EUS16" s="39"/>
      <c r="EUT16" s="39"/>
      <c r="EUU16" s="39"/>
      <c r="EUV16" s="39"/>
      <c r="EUW16" s="39"/>
      <c r="EUX16" s="39"/>
      <c r="EUY16" s="39"/>
      <c r="EUZ16" s="39"/>
      <c r="EVA16" s="39"/>
      <c r="EVB16" s="39"/>
      <c r="EVC16" s="39"/>
      <c r="EVD16" s="39"/>
      <c r="EVE16" s="39"/>
      <c r="EVF16" s="39"/>
      <c r="EVG16" s="39"/>
      <c r="EVH16" s="39"/>
      <c r="EVI16" s="39"/>
      <c r="EVJ16" s="39"/>
      <c r="EVK16" s="39"/>
      <c r="EVL16" s="39"/>
      <c r="EVM16" s="39"/>
      <c r="EVN16" s="39"/>
      <c r="EVO16" s="39"/>
      <c r="EVP16" s="39"/>
      <c r="EVQ16" s="39"/>
      <c r="EVR16" s="39"/>
      <c r="EVS16" s="39"/>
      <c r="EVT16" s="39"/>
      <c r="EVU16" s="39"/>
      <c r="EVV16" s="39"/>
      <c r="EVW16" s="39"/>
      <c r="EVX16" s="39"/>
      <c r="EVY16" s="39"/>
      <c r="EVZ16" s="39"/>
      <c r="EWA16" s="39"/>
      <c r="EWB16" s="39"/>
      <c r="EWC16" s="39"/>
      <c r="EWD16" s="39"/>
      <c r="EWE16" s="39"/>
      <c r="EWF16" s="39"/>
      <c r="EWG16" s="39"/>
      <c r="EWH16" s="39"/>
      <c r="EWI16" s="39"/>
      <c r="EWJ16" s="39"/>
      <c r="EWK16" s="39"/>
      <c r="EWL16" s="39"/>
      <c r="EWM16" s="39"/>
      <c r="EWN16" s="39"/>
      <c r="EWO16" s="39"/>
      <c r="EWP16" s="39"/>
      <c r="EWQ16" s="39"/>
      <c r="EWR16" s="39"/>
      <c r="EWS16" s="39"/>
      <c r="EWT16" s="39"/>
      <c r="EWU16" s="39"/>
      <c r="EWV16" s="39"/>
      <c r="EWW16" s="39"/>
      <c r="EWX16" s="39"/>
      <c r="EWY16" s="39"/>
      <c r="EWZ16" s="39"/>
      <c r="EXA16" s="39"/>
      <c r="EXB16" s="39"/>
      <c r="EXC16" s="39"/>
      <c r="EXD16" s="39"/>
      <c r="EXE16" s="39"/>
      <c r="EXF16" s="39"/>
      <c r="EXG16" s="39"/>
      <c r="EXH16" s="39"/>
      <c r="EXI16" s="39"/>
      <c r="EXJ16" s="39"/>
      <c r="EXK16" s="39"/>
      <c r="EXL16" s="39"/>
      <c r="EXM16" s="39"/>
      <c r="EXN16" s="39"/>
      <c r="EXO16" s="39"/>
      <c r="EXP16" s="39"/>
      <c r="EXQ16" s="39"/>
      <c r="EXR16" s="39"/>
      <c r="EXS16" s="39"/>
      <c r="EXT16" s="39"/>
      <c r="EXU16" s="39"/>
      <c r="EXV16" s="39"/>
      <c r="EXW16" s="39"/>
      <c r="EXX16" s="39"/>
      <c r="EXY16" s="39"/>
      <c r="EXZ16" s="39"/>
      <c r="EYA16" s="39"/>
      <c r="EYB16" s="39"/>
      <c r="EYC16" s="39"/>
      <c r="EYD16" s="39"/>
      <c r="EYE16" s="39"/>
      <c r="EYF16" s="39"/>
      <c r="EYG16" s="39"/>
      <c r="EYH16" s="39"/>
      <c r="EYI16" s="39"/>
      <c r="EYJ16" s="39"/>
      <c r="EYK16" s="39"/>
      <c r="EYL16" s="39"/>
      <c r="EYM16" s="39"/>
      <c r="EYN16" s="39"/>
      <c r="EYO16" s="39"/>
      <c r="EYP16" s="39"/>
      <c r="EYQ16" s="39"/>
      <c r="EYR16" s="39"/>
      <c r="EYS16" s="39"/>
      <c r="EYT16" s="39"/>
      <c r="EYU16" s="39"/>
      <c r="EYV16" s="39"/>
      <c r="EYW16" s="39"/>
      <c r="EYX16" s="39"/>
      <c r="EYY16" s="39"/>
      <c r="EYZ16" s="39"/>
      <c r="EZA16" s="39"/>
      <c r="EZB16" s="39"/>
      <c r="EZC16" s="39"/>
      <c r="EZD16" s="39"/>
      <c r="EZE16" s="39"/>
      <c r="EZF16" s="39"/>
      <c r="EZG16" s="39"/>
      <c r="EZH16" s="39"/>
      <c r="EZI16" s="39"/>
      <c r="EZJ16" s="39"/>
      <c r="EZK16" s="39"/>
      <c r="EZL16" s="39"/>
      <c r="EZM16" s="39"/>
      <c r="EZN16" s="39"/>
      <c r="EZO16" s="39"/>
      <c r="EZP16" s="39"/>
      <c r="EZQ16" s="39"/>
      <c r="EZR16" s="39"/>
      <c r="EZS16" s="39"/>
      <c r="EZT16" s="39"/>
      <c r="EZU16" s="39"/>
      <c r="EZV16" s="39"/>
      <c r="EZW16" s="39"/>
      <c r="EZX16" s="39"/>
      <c r="EZY16" s="39"/>
      <c r="EZZ16" s="39"/>
      <c r="FAA16" s="39"/>
      <c r="FAB16" s="39"/>
      <c r="FAC16" s="39"/>
      <c r="FAD16" s="39"/>
      <c r="FAE16" s="39"/>
      <c r="FAF16" s="39"/>
      <c r="FAG16" s="39"/>
      <c r="FAH16" s="39"/>
      <c r="FAI16" s="39"/>
      <c r="FAJ16" s="39"/>
      <c r="FAK16" s="39"/>
      <c r="FAL16" s="39"/>
      <c r="FAM16" s="39"/>
      <c r="FAN16" s="39"/>
      <c r="FAO16" s="39"/>
      <c r="FAP16" s="39"/>
      <c r="FAQ16" s="39"/>
      <c r="FAR16" s="39"/>
      <c r="FAS16" s="39"/>
      <c r="FAT16" s="39"/>
      <c r="FAU16" s="39"/>
      <c r="FAV16" s="39"/>
      <c r="FAW16" s="39"/>
      <c r="FAX16" s="39"/>
      <c r="FAY16" s="39"/>
      <c r="FAZ16" s="39"/>
      <c r="FBA16" s="39"/>
      <c r="FBB16" s="39"/>
      <c r="FBC16" s="39"/>
      <c r="FBD16" s="39"/>
      <c r="FBE16" s="39"/>
      <c r="FBF16" s="39"/>
      <c r="FBG16" s="39"/>
      <c r="FBH16" s="39"/>
      <c r="FBI16" s="39"/>
      <c r="FBJ16" s="39"/>
      <c r="FBK16" s="39"/>
      <c r="FBL16" s="39"/>
      <c r="FBM16" s="39"/>
      <c r="FBN16" s="39"/>
      <c r="FBO16" s="39"/>
      <c r="FBP16" s="39"/>
      <c r="FBQ16" s="39"/>
      <c r="FBR16" s="39"/>
      <c r="FBS16" s="39"/>
      <c r="FBT16" s="39"/>
      <c r="FBU16" s="39"/>
      <c r="FBV16" s="39"/>
      <c r="FBW16" s="39"/>
      <c r="FBX16" s="39"/>
      <c r="FBY16" s="39"/>
      <c r="FBZ16" s="39"/>
      <c r="FCA16" s="39"/>
      <c r="FCB16" s="39"/>
      <c r="FCC16" s="39"/>
      <c r="FCD16" s="39"/>
      <c r="FCE16" s="39"/>
      <c r="FCF16" s="39"/>
      <c r="FCG16" s="39"/>
      <c r="FCH16" s="39"/>
      <c r="FCI16" s="39"/>
      <c r="FCJ16" s="39"/>
      <c r="FCK16" s="39"/>
      <c r="FCL16" s="39"/>
      <c r="FCM16" s="39"/>
      <c r="FCN16" s="39"/>
      <c r="FCO16" s="39"/>
      <c r="FCP16" s="39"/>
      <c r="FCQ16" s="39"/>
      <c r="FCR16" s="39"/>
      <c r="FCS16" s="39"/>
      <c r="FCT16" s="39"/>
      <c r="FCU16" s="39"/>
      <c r="FCV16" s="39"/>
      <c r="FCW16" s="39"/>
      <c r="FCX16" s="39"/>
      <c r="FCY16" s="39"/>
      <c r="FCZ16" s="39"/>
      <c r="FDA16" s="39"/>
      <c r="FDB16" s="39"/>
      <c r="FDC16" s="39"/>
      <c r="FDD16" s="39"/>
      <c r="FDE16" s="39"/>
      <c r="FDF16" s="39"/>
      <c r="FDG16" s="39"/>
      <c r="FDH16" s="39"/>
      <c r="FDI16" s="39"/>
      <c r="FDJ16" s="39"/>
      <c r="FDK16" s="39"/>
      <c r="FDL16" s="39"/>
      <c r="FDM16" s="39"/>
      <c r="FDN16" s="39"/>
      <c r="FDO16" s="39"/>
      <c r="FDP16" s="39"/>
      <c r="FDQ16" s="39"/>
      <c r="FDR16" s="39"/>
      <c r="FDS16" s="39"/>
      <c r="FDT16" s="39"/>
      <c r="FDU16" s="39"/>
      <c r="FDV16" s="39"/>
      <c r="FDW16" s="39"/>
      <c r="FDX16" s="39"/>
      <c r="FDY16" s="39"/>
      <c r="FDZ16" s="39"/>
      <c r="FEA16" s="39"/>
      <c r="FEB16" s="39"/>
      <c r="FEC16" s="39"/>
      <c r="FED16" s="39"/>
      <c r="FEE16" s="39"/>
      <c r="FEF16" s="39"/>
      <c r="FEG16" s="39"/>
      <c r="FEH16" s="39"/>
      <c r="FEI16" s="39"/>
      <c r="FEJ16" s="39"/>
      <c r="FEK16" s="39"/>
      <c r="FEL16" s="39"/>
      <c r="FEM16" s="39"/>
      <c r="FEN16" s="39"/>
      <c r="FEO16" s="39"/>
      <c r="FEP16" s="39"/>
      <c r="FEQ16" s="39"/>
      <c r="FER16" s="39"/>
      <c r="FES16" s="39"/>
      <c r="FET16" s="39"/>
      <c r="FEU16" s="39"/>
      <c r="FEV16" s="39"/>
      <c r="FEW16" s="39"/>
      <c r="FEX16" s="39"/>
      <c r="FEY16" s="39"/>
      <c r="FEZ16" s="39"/>
      <c r="FFA16" s="39"/>
      <c r="FFB16" s="39"/>
      <c r="FFC16" s="39"/>
      <c r="FFD16" s="39"/>
      <c r="FFE16" s="39"/>
      <c r="FFF16" s="39"/>
      <c r="FFG16" s="39"/>
      <c r="FFH16" s="39"/>
      <c r="FFI16" s="39"/>
      <c r="FFJ16" s="39"/>
      <c r="FFK16" s="39"/>
      <c r="FFL16" s="39"/>
      <c r="FFM16" s="39"/>
      <c r="FFN16" s="39"/>
      <c r="FFO16" s="39"/>
      <c r="FFP16" s="39"/>
      <c r="FFQ16" s="39"/>
      <c r="FFR16" s="39"/>
      <c r="FFS16" s="39"/>
      <c r="FFT16" s="39"/>
      <c r="FFU16" s="39"/>
      <c r="FFV16" s="39"/>
      <c r="FFW16" s="39"/>
      <c r="FFX16" s="39"/>
      <c r="FFY16" s="39"/>
      <c r="FFZ16" s="39"/>
      <c r="FGA16" s="39"/>
      <c r="FGB16" s="39"/>
      <c r="FGC16" s="39"/>
      <c r="FGD16" s="39"/>
      <c r="FGE16" s="39"/>
      <c r="FGF16" s="39"/>
      <c r="FGG16" s="39"/>
      <c r="FGH16" s="39"/>
      <c r="FGI16" s="39"/>
      <c r="FGJ16" s="39"/>
      <c r="FGK16" s="39"/>
      <c r="FGL16" s="39"/>
      <c r="FGM16" s="39"/>
      <c r="FGN16" s="39"/>
      <c r="FGO16" s="39"/>
      <c r="FGP16" s="39"/>
      <c r="FGQ16" s="39"/>
      <c r="FGR16" s="39"/>
      <c r="FGS16" s="39"/>
      <c r="FGT16" s="39"/>
      <c r="FGU16" s="39"/>
      <c r="FGV16" s="39"/>
      <c r="FGW16" s="39"/>
      <c r="FGX16" s="39"/>
      <c r="FGY16" s="39"/>
      <c r="FGZ16" s="39"/>
      <c r="FHA16" s="39"/>
      <c r="FHB16" s="39"/>
      <c r="FHC16" s="39"/>
      <c r="FHD16" s="39"/>
      <c r="FHE16" s="39"/>
      <c r="FHF16" s="39"/>
      <c r="FHG16" s="39"/>
      <c r="FHH16" s="39"/>
      <c r="FHI16" s="39"/>
      <c r="FHJ16" s="39"/>
      <c r="FHK16" s="39"/>
      <c r="FHL16" s="39"/>
      <c r="FHM16" s="39"/>
      <c r="FHN16" s="39"/>
      <c r="FHO16" s="39"/>
      <c r="FHP16" s="39"/>
      <c r="FHQ16" s="39"/>
      <c r="FHR16" s="39"/>
      <c r="FHS16" s="39"/>
      <c r="FHT16" s="39"/>
      <c r="FHU16" s="39"/>
      <c r="FHV16" s="39"/>
      <c r="FHW16" s="39"/>
      <c r="FHX16" s="39"/>
      <c r="FHY16" s="39"/>
      <c r="FHZ16" s="39"/>
      <c r="FIA16" s="39"/>
      <c r="FIB16" s="39"/>
      <c r="FIC16" s="39"/>
      <c r="FID16" s="39"/>
      <c r="FIE16" s="39"/>
      <c r="FIF16" s="39"/>
      <c r="FIG16" s="39"/>
      <c r="FIH16" s="39"/>
      <c r="FII16" s="39"/>
      <c r="FIJ16" s="39"/>
      <c r="FIK16" s="39"/>
      <c r="FIL16" s="39"/>
      <c r="FIM16" s="39"/>
      <c r="FIN16" s="39"/>
      <c r="FIO16" s="39"/>
      <c r="FIP16" s="39"/>
      <c r="FIQ16" s="39"/>
      <c r="FIR16" s="39"/>
      <c r="FIS16" s="39"/>
      <c r="FIT16" s="39"/>
      <c r="FIU16" s="39"/>
      <c r="FIV16" s="39"/>
      <c r="FIW16" s="39"/>
      <c r="FIX16" s="39"/>
      <c r="FIY16" s="39"/>
      <c r="FIZ16" s="39"/>
      <c r="FJA16" s="39"/>
      <c r="FJB16" s="39"/>
      <c r="FJC16" s="39"/>
      <c r="FJD16" s="39"/>
      <c r="FJE16" s="39"/>
      <c r="FJF16" s="39"/>
      <c r="FJG16" s="39"/>
      <c r="FJH16" s="39"/>
      <c r="FJI16" s="39"/>
      <c r="FJJ16" s="39"/>
      <c r="FJK16" s="39"/>
      <c r="FJL16" s="39"/>
      <c r="FJM16" s="39"/>
      <c r="FJN16" s="39"/>
      <c r="FJO16" s="39"/>
      <c r="FJP16" s="39"/>
      <c r="FJQ16" s="39"/>
      <c r="FJR16" s="39"/>
      <c r="FJS16" s="39"/>
      <c r="FJT16" s="39"/>
      <c r="FJU16" s="39"/>
      <c r="FJV16" s="39"/>
      <c r="FJW16" s="39"/>
      <c r="FJX16" s="39"/>
      <c r="FJY16" s="39"/>
      <c r="FJZ16" s="39"/>
      <c r="FKA16" s="39"/>
      <c r="FKB16" s="39"/>
      <c r="FKC16" s="39"/>
      <c r="FKD16" s="39"/>
      <c r="FKE16" s="39"/>
      <c r="FKF16" s="39"/>
      <c r="FKG16" s="39"/>
      <c r="FKH16" s="39"/>
      <c r="FKI16" s="39"/>
      <c r="FKJ16" s="39"/>
      <c r="FKK16" s="39"/>
      <c r="FKL16" s="39"/>
      <c r="FKM16" s="39"/>
      <c r="FKN16" s="39"/>
      <c r="FKO16" s="39"/>
      <c r="FKP16" s="39"/>
      <c r="FKQ16" s="39"/>
      <c r="FKR16" s="39"/>
      <c r="FKS16" s="39"/>
      <c r="FKT16" s="39"/>
      <c r="FKU16" s="39"/>
      <c r="FKV16" s="39"/>
      <c r="FKW16" s="39"/>
      <c r="FKX16" s="39"/>
      <c r="FKY16" s="39"/>
      <c r="FKZ16" s="39"/>
      <c r="FLA16" s="39"/>
      <c r="FLB16" s="39"/>
      <c r="FLC16" s="39"/>
      <c r="FLD16" s="39"/>
      <c r="FLE16" s="39"/>
      <c r="FLF16" s="39"/>
      <c r="FLG16" s="39"/>
      <c r="FLH16" s="39"/>
      <c r="FLI16" s="39"/>
      <c r="FLJ16" s="39"/>
      <c r="FLK16" s="39"/>
      <c r="FLL16" s="39"/>
      <c r="FLM16" s="39"/>
      <c r="FLN16" s="39"/>
      <c r="FLO16" s="39"/>
      <c r="FLP16" s="39"/>
      <c r="FLQ16" s="39"/>
      <c r="FLR16" s="39"/>
      <c r="FLS16" s="39"/>
      <c r="FLT16" s="39"/>
      <c r="FLU16" s="39"/>
      <c r="FLV16" s="39"/>
      <c r="FLW16" s="39"/>
      <c r="FLX16" s="39"/>
      <c r="FLY16" s="39"/>
      <c r="FLZ16" s="39"/>
      <c r="FMA16" s="39"/>
      <c r="FMB16" s="39"/>
      <c r="FMC16" s="39"/>
      <c r="FMD16" s="39"/>
      <c r="FME16" s="39"/>
      <c r="FMF16" s="39"/>
      <c r="FMG16" s="39"/>
      <c r="FMH16" s="39"/>
      <c r="FMI16" s="39"/>
      <c r="FMJ16" s="39"/>
      <c r="FMK16" s="39"/>
      <c r="FML16" s="39"/>
      <c r="FMM16" s="39"/>
      <c r="FMN16" s="39"/>
      <c r="FMO16" s="39"/>
      <c r="FMP16" s="39"/>
      <c r="FMQ16" s="39"/>
      <c r="FMR16" s="39"/>
      <c r="FMS16" s="39"/>
      <c r="FMT16" s="39"/>
      <c r="FMU16" s="39"/>
      <c r="FMV16" s="39"/>
      <c r="FMW16" s="39"/>
      <c r="FMX16" s="39"/>
      <c r="FMY16" s="39"/>
      <c r="FMZ16" s="39"/>
      <c r="FNA16" s="39"/>
      <c r="FNB16" s="39"/>
      <c r="FNC16" s="39"/>
      <c r="FND16" s="39"/>
      <c r="FNE16" s="39"/>
      <c r="FNF16" s="39"/>
      <c r="FNG16" s="39"/>
      <c r="FNH16" s="39"/>
      <c r="FNI16" s="39"/>
      <c r="FNJ16" s="39"/>
      <c r="FNK16" s="39"/>
      <c r="FNL16" s="39"/>
      <c r="FNM16" s="39"/>
      <c r="FNN16" s="39"/>
      <c r="FNO16" s="39"/>
      <c r="FNP16" s="39"/>
      <c r="FNQ16" s="39"/>
      <c r="FNR16" s="39"/>
      <c r="FNS16" s="39"/>
      <c r="FNT16" s="39"/>
      <c r="FNU16" s="39"/>
      <c r="FNV16" s="39"/>
      <c r="FNW16" s="39"/>
      <c r="FNX16" s="39"/>
      <c r="FNY16" s="39"/>
      <c r="FNZ16" s="39"/>
      <c r="FOA16" s="39"/>
      <c r="FOB16" s="39"/>
      <c r="FOC16" s="39"/>
      <c r="FOD16" s="39"/>
      <c r="FOE16" s="39"/>
      <c r="FOF16" s="39"/>
      <c r="FOG16" s="39"/>
      <c r="FOH16" s="39"/>
      <c r="FOI16" s="39"/>
      <c r="FOJ16" s="39"/>
      <c r="FOK16" s="39"/>
      <c r="FOL16" s="39"/>
      <c r="FOM16" s="39"/>
      <c r="FON16" s="39"/>
      <c r="FOO16" s="39"/>
      <c r="FOP16" s="39"/>
      <c r="FOQ16" s="39"/>
      <c r="FOR16" s="39"/>
      <c r="FOS16" s="39"/>
      <c r="FOT16" s="39"/>
      <c r="FOU16" s="39"/>
      <c r="FOV16" s="39"/>
      <c r="FOW16" s="39"/>
      <c r="FOX16" s="39"/>
      <c r="FOY16" s="39"/>
      <c r="FOZ16" s="39"/>
      <c r="FPA16" s="39"/>
      <c r="FPB16" s="39"/>
      <c r="FPC16" s="39"/>
      <c r="FPD16" s="39"/>
      <c r="FPE16" s="39"/>
      <c r="FPF16" s="39"/>
      <c r="FPG16" s="39"/>
      <c r="FPH16" s="39"/>
      <c r="FPI16" s="39"/>
      <c r="FPJ16" s="39"/>
      <c r="FPK16" s="39"/>
      <c r="FPL16" s="39"/>
      <c r="FPM16" s="39"/>
      <c r="FPN16" s="39"/>
      <c r="FPO16" s="39"/>
      <c r="FPP16" s="39"/>
      <c r="FPQ16" s="39"/>
      <c r="FPR16" s="39"/>
      <c r="FPS16" s="39"/>
      <c r="FPT16" s="39"/>
      <c r="FPU16" s="39"/>
      <c r="FPV16" s="39"/>
      <c r="FPW16" s="39"/>
      <c r="FPX16" s="39"/>
      <c r="FPY16" s="39"/>
      <c r="FPZ16" s="39"/>
      <c r="FQA16" s="39"/>
      <c r="FQB16" s="39"/>
      <c r="FQC16" s="39"/>
      <c r="FQD16" s="39"/>
      <c r="FQE16" s="39"/>
      <c r="FQF16" s="39"/>
      <c r="FQG16" s="39"/>
      <c r="FQH16" s="39"/>
      <c r="FQI16" s="39"/>
      <c r="FQJ16" s="39"/>
      <c r="FQK16" s="39"/>
      <c r="FQL16" s="39"/>
      <c r="FQM16" s="39"/>
      <c r="FQN16" s="39"/>
      <c r="FQO16" s="39"/>
      <c r="FQP16" s="39"/>
      <c r="FQQ16" s="39"/>
      <c r="FQR16" s="39"/>
      <c r="FQS16" s="39"/>
      <c r="FQT16" s="39"/>
      <c r="FQU16" s="39"/>
      <c r="FQV16" s="39"/>
      <c r="FQW16" s="39"/>
      <c r="FQX16" s="39"/>
      <c r="FQY16" s="39"/>
      <c r="FQZ16" s="39"/>
      <c r="FRA16" s="39"/>
      <c r="FRB16" s="39"/>
      <c r="FRC16" s="39"/>
      <c r="FRD16" s="39"/>
      <c r="FRE16" s="39"/>
      <c r="FRF16" s="39"/>
      <c r="FRG16" s="39"/>
      <c r="FRH16" s="39"/>
      <c r="FRI16" s="39"/>
      <c r="FRJ16" s="39"/>
      <c r="FRK16" s="39"/>
      <c r="FRL16" s="39"/>
      <c r="FRM16" s="39"/>
      <c r="FRN16" s="39"/>
      <c r="FRO16" s="39"/>
      <c r="FRP16" s="39"/>
      <c r="FRQ16" s="39"/>
      <c r="FRR16" s="39"/>
      <c r="FRS16" s="39"/>
      <c r="FRT16" s="39"/>
      <c r="FRU16" s="39"/>
      <c r="FRV16" s="39"/>
      <c r="FRW16" s="39"/>
      <c r="FRX16" s="39"/>
      <c r="FRY16" s="39"/>
      <c r="FRZ16" s="39"/>
      <c r="FSA16" s="39"/>
      <c r="FSB16" s="39"/>
      <c r="FSC16" s="39"/>
      <c r="FSD16" s="39"/>
      <c r="FSE16" s="39"/>
      <c r="FSF16" s="39"/>
      <c r="FSG16" s="39"/>
      <c r="FSH16" s="39"/>
      <c r="FSI16" s="39"/>
      <c r="FSJ16" s="39"/>
      <c r="FSK16" s="39"/>
      <c r="FSL16" s="39"/>
      <c r="FSM16" s="39"/>
      <c r="FSN16" s="39"/>
      <c r="FSO16" s="39"/>
      <c r="FSP16" s="39"/>
      <c r="FSQ16" s="39"/>
      <c r="FSR16" s="39"/>
      <c r="FSS16" s="39"/>
      <c r="FST16" s="39"/>
      <c r="FSU16" s="39"/>
      <c r="FSV16" s="39"/>
      <c r="FSW16" s="39"/>
      <c r="FSX16" s="39"/>
      <c r="FSY16" s="39"/>
      <c r="FSZ16" s="39"/>
      <c r="FTA16" s="39"/>
      <c r="FTB16" s="39"/>
      <c r="FTC16" s="39"/>
      <c r="FTD16" s="39"/>
      <c r="FTE16" s="39"/>
      <c r="FTF16" s="39"/>
      <c r="FTG16" s="39"/>
      <c r="FTH16" s="39"/>
      <c r="FTI16" s="39"/>
      <c r="FTJ16" s="39"/>
      <c r="FTK16" s="39"/>
      <c r="FTL16" s="39"/>
      <c r="FTM16" s="39"/>
      <c r="FTN16" s="39"/>
      <c r="FTO16" s="39"/>
      <c r="FTP16" s="39"/>
      <c r="FTQ16" s="39"/>
      <c r="FTR16" s="39"/>
      <c r="FTS16" s="39"/>
      <c r="FTT16" s="39"/>
      <c r="FTU16" s="39"/>
      <c r="FTV16" s="39"/>
      <c r="FTW16" s="39"/>
      <c r="FTX16" s="39"/>
      <c r="FTY16" s="39"/>
      <c r="FTZ16" s="39"/>
      <c r="FUA16" s="39"/>
      <c r="FUB16" s="39"/>
      <c r="FUC16" s="39"/>
      <c r="FUD16" s="39"/>
      <c r="FUE16" s="39"/>
      <c r="FUF16" s="39"/>
      <c r="FUG16" s="39"/>
      <c r="FUH16" s="39"/>
      <c r="FUI16" s="39"/>
      <c r="FUJ16" s="39"/>
      <c r="FUK16" s="39"/>
      <c r="FUL16" s="39"/>
      <c r="FUM16" s="39"/>
      <c r="FUN16" s="39"/>
      <c r="FUO16" s="39"/>
      <c r="FUP16" s="39"/>
      <c r="FUQ16" s="39"/>
      <c r="FUR16" s="39"/>
      <c r="FUS16" s="39"/>
      <c r="FUT16" s="39"/>
      <c r="FUU16" s="39"/>
      <c r="FUV16" s="39"/>
      <c r="FUW16" s="39"/>
      <c r="FUX16" s="39"/>
      <c r="FUY16" s="39"/>
      <c r="FUZ16" s="39"/>
      <c r="FVA16" s="39"/>
      <c r="FVB16" s="39"/>
      <c r="FVC16" s="39"/>
      <c r="FVD16" s="39"/>
      <c r="FVE16" s="39"/>
      <c r="FVF16" s="39"/>
      <c r="FVG16" s="39"/>
      <c r="FVH16" s="39"/>
      <c r="FVI16" s="39"/>
      <c r="FVJ16" s="39"/>
      <c r="FVK16" s="39"/>
      <c r="FVL16" s="39"/>
      <c r="FVM16" s="39"/>
      <c r="FVN16" s="39"/>
      <c r="FVO16" s="39"/>
      <c r="FVP16" s="39"/>
      <c r="FVQ16" s="39"/>
      <c r="FVR16" s="39"/>
      <c r="FVS16" s="39"/>
      <c r="FVT16" s="39"/>
      <c r="FVU16" s="39"/>
      <c r="FVV16" s="39"/>
      <c r="FVW16" s="39"/>
      <c r="FVX16" s="39"/>
      <c r="FVY16" s="39"/>
      <c r="FVZ16" s="39"/>
      <c r="FWA16" s="39"/>
      <c r="FWB16" s="39"/>
      <c r="FWC16" s="39"/>
      <c r="FWD16" s="39"/>
      <c r="FWE16" s="39"/>
      <c r="FWF16" s="39"/>
      <c r="FWG16" s="39"/>
      <c r="FWH16" s="39"/>
      <c r="FWI16" s="39"/>
      <c r="FWJ16" s="39"/>
      <c r="FWK16" s="39"/>
      <c r="FWL16" s="39"/>
      <c r="FWM16" s="39"/>
      <c r="FWN16" s="39"/>
      <c r="FWO16" s="39"/>
      <c r="FWP16" s="39"/>
      <c r="FWQ16" s="39"/>
      <c r="FWR16" s="39"/>
      <c r="FWS16" s="39"/>
      <c r="FWT16" s="39"/>
      <c r="FWU16" s="39"/>
      <c r="FWV16" s="39"/>
      <c r="FWW16" s="39"/>
      <c r="FWX16" s="39"/>
      <c r="FWY16" s="39"/>
      <c r="FWZ16" s="39"/>
      <c r="FXA16" s="39"/>
      <c r="FXB16" s="39"/>
      <c r="FXC16" s="39"/>
      <c r="FXD16" s="39"/>
      <c r="FXE16" s="39"/>
      <c r="FXF16" s="39"/>
      <c r="FXG16" s="39"/>
      <c r="FXH16" s="39"/>
      <c r="FXI16" s="39"/>
      <c r="FXJ16" s="39"/>
      <c r="FXK16" s="39"/>
      <c r="FXL16" s="39"/>
      <c r="FXM16" s="39"/>
      <c r="FXN16" s="39"/>
      <c r="FXO16" s="39"/>
      <c r="FXP16" s="39"/>
      <c r="FXQ16" s="39"/>
      <c r="FXR16" s="39"/>
      <c r="FXS16" s="39"/>
      <c r="FXT16" s="39"/>
      <c r="FXU16" s="39"/>
      <c r="FXV16" s="39"/>
      <c r="FXW16" s="39"/>
      <c r="FXX16" s="39"/>
      <c r="FXY16" s="39"/>
      <c r="FXZ16" s="39"/>
      <c r="FYA16" s="39"/>
      <c r="FYB16" s="39"/>
      <c r="FYC16" s="39"/>
      <c r="FYD16" s="39"/>
      <c r="FYE16" s="39"/>
      <c r="FYF16" s="39"/>
      <c r="FYG16" s="39"/>
      <c r="FYH16" s="39"/>
      <c r="FYI16" s="39"/>
      <c r="FYJ16" s="39"/>
      <c r="FYK16" s="39"/>
      <c r="FYL16" s="39"/>
      <c r="FYM16" s="39"/>
      <c r="FYN16" s="39"/>
      <c r="FYO16" s="39"/>
      <c r="FYP16" s="39"/>
      <c r="FYQ16" s="39"/>
      <c r="FYR16" s="39"/>
      <c r="FYS16" s="39"/>
      <c r="FYT16" s="39"/>
      <c r="FYU16" s="39"/>
      <c r="FYV16" s="39"/>
      <c r="FYW16" s="39"/>
      <c r="FYX16" s="39"/>
      <c r="FYY16" s="39"/>
      <c r="FYZ16" s="39"/>
      <c r="FZA16" s="39"/>
      <c r="FZB16" s="39"/>
      <c r="FZC16" s="39"/>
      <c r="FZD16" s="39"/>
      <c r="FZE16" s="39"/>
      <c r="FZF16" s="39"/>
      <c r="FZG16" s="39"/>
      <c r="FZH16" s="39"/>
      <c r="FZI16" s="39"/>
      <c r="FZJ16" s="39"/>
      <c r="FZK16" s="39"/>
      <c r="FZL16" s="39"/>
      <c r="FZM16" s="39"/>
      <c r="FZN16" s="39"/>
      <c r="FZO16" s="39"/>
      <c r="FZP16" s="39"/>
      <c r="FZQ16" s="39"/>
      <c r="FZR16" s="39"/>
      <c r="FZS16" s="39"/>
      <c r="FZT16" s="39"/>
      <c r="FZU16" s="39"/>
      <c r="FZV16" s="39"/>
      <c r="FZW16" s="39"/>
      <c r="FZX16" s="39"/>
      <c r="FZY16" s="39"/>
      <c r="FZZ16" s="39"/>
      <c r="GAA16" s="39"/>
      <c r="GAB16" s="39"/>
      <c r="GAC16" s="39"/>
      <c r="GAD16" s="39"/>
      <c r="GAE16" s="39"/>
      <c r="GAF16" s="39"/>
      <c r="GAG16" s="39"/>
      <c r="GAH16" s="39"/>
      <c r="GAI16" s="39"/>
      <c r="GAJ16" s="39"/>
      <c r="GAK16" s="39"/>
      <c r="GAL16" s="39"/>
      <c r="GAM16" s="39"/>
      <c r="GAN16" s="39"/>
      <c r="GAO16" s="39"/>
      <c r="GAP16" s="39"/>
      <c r="GAQ16" s="39"/>
      <c r="GAR16" s="39"/>
      <c r="GAS16" s="39"/>
      <c r="GAT16" s="39"/>
      <c r="GAU16" s="39"/>
      <c r="GAV16" s="39"/>
      <c r="GAW16" s="39"/>
      <c r="GAX16" s="39"/>
      <c r="GAY16" s="39"/>
      <c r="GAZ16" s="39"/>
      <c r="GBA16" s="39"/>
      <c r="GBB16" s="39"/>
      <c r="GBC16" s="39"/>
      <c r="GBD16" s="39"/>
      <c r="GBE16" s="39"/>
      <c r="GBF16" s="39"/>
      <c r="GBG16" s="39"/>
      <c r="GBH16" s="39"/>
      <c r="GBI16" s="39"/>
      <c r="GBJ16" s="39"/>
      <c r="GBK16" s="39"/>
      <c r="GBL16" s="39"/>
      <c r="GBM16" s="39"/>
      <c r="GBN16" s="39"/>
      <c r="GBO16" s="39"/>
      <c r="GBP16" s="39"/>
      <c r="GBQ16" s="39"/>
      <c r="GBR16" s="39"/>
      <c r="GBS16" s="39"/>
      <c r="GBT16" s="39"/>
      <c r="GBU16" s="39"/>
      <c r="GBV16" s="39"/>
      <c r="GBW16" s="39"/>
      <c r="GBX16" s="39"/>
      <c r="GBY16" s="39"/>
      <c r="GBZ16" s="39"/>
      <c r="GCA16" s="39"/>
      <c r="GCB16" s="39"/>
      <c r="GCC16" s="39"/>
      <c r="GCD16" s="39"/>
      <c r="GCE16" s="39"/>
      <c r="GCF16" s="39"/>
      <c r="GCG16" s="39"/>
      <c r="GCH16" s="39"/>
      <c r="GCI16" s="39"/>
      <c r="GCJ16" s="39"/>
      <c r="GCK16" s="39"/>
      <c r="GCL16" s="39"/>
      <c r="GCM16" s="39"/>
      <c r="GCN16" s="39"/>
      <c r="GCO16" s="39"/>
      <c r="GCP16" s="39"/>
      <c r="GCQ16" s="39"/>
      <c r="GCR16" s="39"/>
      <c r="GCS16" s="39"/>
      <c r="GCT16" s="39"/>
      <c r="GCU16" s="39"/>
      <c r="GCV16" s="39"/>
      <c r="GCW16" s="39"/>
      <c r="GCX16" s="39"/>
      <c r="GCY16" s="39"/>
      <c r="GCZ16" s="39"/>
      <c r="GDA16" s="39"/>
      <c r="GDB16" s="39"/>
      <c r="GDC16" s="39"/>
      <c r="GDD16" s="39"/>
      <c r="GDE16" s="39"/>
      <c r="GDF16" s="39"/>
      <c r="GDG16" s="39"/>
      <c r="GDH16" s="39"/>
      <c r="GDI16" s="39"/>
      <c r="GDJ16" s="39"/>
      <c r="GDK16" s="39"/>
      <c r="GDL16" s="39"/>
      <c r="GDM16" s="39"/>
      <c r="GDN16" s="39"/>
      <c r="GDO16" s="39"/>
      <c r="GDP16" s="39"/>
      <c r="GDQ16" s="39"/>
      <c r="GDR16" s="39"/>
      <c r="GDS16" s="39"/>
      <c r="GDT16" s="39"/>
      <c r="GDU16" s="39"/>
      <c r="GDV16" s="39"/>
      <c r="GDW16" s="39"/>
      <c r="GDX16" s="39"/>
      <c r="GDY16" s="39"/>
      <c r="GDZ16" s="39"/>
      <c r="GEA16" s="39"/>
      <c r="GEB16" s="39"/>
      <c r="GEC16" s="39"/>
      <c r="GED16" s="39"/>
      <c r="GEE16" s="39"/>
      <c r="GEF16" s="39"/>
      <c r="GEG16" s="39"/>
      <c r="GEH16" s="39"/>
      <c r="GEI16" s="39"/>
      <c r="GEJ16" s="39"/>
      <c r="GEK16" s="39"/>
      <c r="GEL16" s="39"/>
      <c r="GEM16" s="39"/>
      <c r="GEN16" s="39"/>
      <c r="GEO16" s="39"/>
      <c r="GEP16" s="39"/>
      <c r="GEQ16" s="39"/>
      <c r="GER16" s="39"/>
      <c r="GES16" s="39"/>
      <c r="GET16" s="39"/>
      <c r="GEU16" s="39"/>
      <c r="GEV16" s="39"/>
      <c r="GEW16" s="39"/>
      <c r="GEX16" s="39"/>
      <c r="GEY16" s="39"/>
      <c r="GEZ16" s="39"/>
      <c r="GFA16" s="39"/>
      <c r="GFB16" s="39"/>
      <c r="GFC16" s="39"/>
      <c r="GFD16" s="39"/>
      <c r="GFE16" s="39"/>
      <c r="GFF16" s="39"/>
      <c r="GFG16" s="39"/>
      <c r="GFH16" s="39"/>
      <c r="GFI16" s="39"/>
      <c r="GFJ16" s="39"/>
      <c r="GFK16" s="39"/>
      <c r="GFL16" s="39"/>
      <c r="GFM16" s="39"/>
      <c r="GFN16" s="39"/>
      <c r="GFO16" s="39"/>
      <c r="GFP16" s="39"/>
      <c r="GFQ16" s="39"/>
      <c r="GFR16" s="39"/>
      <c r="GFS16" s="39"/>
      <c r="GFT16" s="39"/>
      <c r="GFU16" s="39"/>
      <c r="GFV16" s="39"/>
      <c r="GFW16" s="39"/>
      <c r="GFX16" s="39"/>
      <c r="GFY16" s="39"/>
      <c r="GFZ16" s="39"/>
      <c r="GGA16" s="39"/>
      <c r="GGB16" s="39"/>
      <c r="GGC16" s="39"/>
      <c r="GGD16" s="39"/>
      <c r="GGE16" s="39"/>
      <c r="GGF16" s="39"/>
      <c r="GGG16" s="39"/>
      <c r="GGH16" s="39"/>
      <c r="GGI16" s="39"/>
      <c r="GGJ16" s="39"/>
      <c r="GGK16" s="39"/>
      <c r="GGL16" s="39"/>
      <c r="GGM16" s="39"/>
      <c r="GGN16" s="39"/>
      <c r="GGO16" s="39"/>
      <c r="GGP16" s="39"/>
      <c r="GGQ16" s="39"/>
      <c r="GGR16" s="39"/>
      <c r="GGS16" s="39"/>
      <c r="GGT16" s="39"/>
      <c r="GGU16" s="39"/>
      <c r="GGV16" s="39"/>
      <c r="GGW16" s="39"/>
      <c r="GGX16" s="39"/>
      <c r="GGY16" s="39"/>
      <c r="GGZ16" s="39"/>
      <c r="GHA16" s="39"/>
      <c r="GHB16" s="39"/>
      <c r="GHC16" s="39"/>
      <c r="GHD16" s="39"/>
      <c r="GHE16" s="39"/>
      <c r="GHF16" s="39"/>
      <c r="GHG16" s="39"/>
      <c r="GHH16" s="39"/>
      <c r="GHI16" s="39"/>
      <c r="GHJ16" s="39"/>
      <c r="GHK16" s="39"/>
      <c r="GHL16" s="39"/>
      <c r="GHM16" s="39"/>
      <c r="GHN16" s="39"/>
      <c r="GHO16" s="39"/>
      <c r="GHP16" s="39"/>
      <c r="GHQ16" s="39"/>
      <c r="GHR16" s="39"/>
      <c r="GHS16" s="39"/>
      <c r="GHT16" s="39"/>
      <c r="GHU16" s="39"/>
      <c r="GHV16" s="39"/>
      <c r="GHW16" s="39"/>
      <c r="GHX16" s="39"/>
      <c r="GHY16" s="39"/>
      <c r="GHZ16" s="39"/>
      <c r="GIA16" s="39"/>
      <c r="GIB16" s="39"/>
      <c r="GIC16" s="39"/>
      <c r="GID16" s="39"/>
      <c r="GIE16" s="39"/>
      <c r="GIF16" s="39"/>
      <c r="GIG16" s="39"/>
      <c r="GIH16" s="39"/>
      <c r="GII16" s="39"/>
      <c r="GIJ16" s="39"/>
      <c r="GIK16" s="39"/>
      <c r="GIL16" s="39"/>
      <c r="GIM16" s="39"/>
      <c r="GIN16" s="39"/>
      <c r="GIO16" s="39"/>
      <c r="GIP16" s="39"/>
      <c r="GIQ16" s="39"/>
      <c r="GIR16" s="39"/>
      <c r="GIS16" s="39"/>
      <c r="GIT16" s="39"/>
      <c r="GIU16" s="39"/>
      <c r="GIV16" s="39"/>
      <c r="GIW16" s="39"/>
      <c r="GIX16" s="39"/>
      <c r="GIY16" s="39"/>
      <c r="GIZ16" s="39"/>
      <c r="GJA16" s="39"/>
      <c r="GJB16" s="39"/>
      <c r="GJC16" s="39"/>
      <c r="GJD16" s="39"/>
      <c r="GJE16" s="39"/>
      <c r="GJF16" s="39"/>
      <c r="GJG16" s="39"/>
      <c r="GJH16" s="39"/>
      <c r="GJI16" s="39"/>
      <c r="GJJ16" s="39"/>
      <c r="GJK16" s="39"/>
      <c r="GJL16" s="39"/>
      <c r="GJM16" s="39"/>
      <c r="GJN16" s="39"/>
      <c r="GJO16" s="39"/>
      <c r="GJP16" s="39"/>
      <c r="GJQ16" s="39"/>
      <c r="GJR16" s="39"/>
      <c r="GJS16" s="39"/>
      <c r="GJT16" s="39"/>
      <c r="GJU16" s="39"/>
      <c r="GJV16" s="39"/>
      <c r="GJW16" s="39"/>
      <c r="GJX16" s="39"/>
      <c r="GJY16" s="39"/>
      <c r="GJZ16" s="39"/>
      <c r="GKA16" s="39"/>
      <c r="GKB16" s="39"/>
      <c r="GKC16" s="39"/>
      <c r="GKD16" s="39"/>
      <c r="GKE16" s="39"/>
      <c r="GKF16" s="39"/>
      <c r="GKG16" s="39"/>
      <c r="GKH16" s="39"/>
      <c r="GKI16" s="39"/>
      <c r="GKJ16" s="39"/>
      <c r="GKK16" s="39"/>
      <c r="GKL16" s="39"/>
      <c r="GKM16" s="39"/>
      <c r="GKN16" s="39"/>
      <c r="GKO16" s="39"/>
      <c r="GKP16" s="39"/>
      <c r="GKQ16" s="39"/>
      <c r="GKR16" s="39"/>
      <c r="GKS16" s="39"/>
      <c r="GKT16" s="39"/>
      <c r="GKU16" s="39"/>
      <c r="GKV16" s="39"/>
      <c r="GKW16" s="39"/>
      <c r="GKX16" s="39"/>
      <c r="GKY16" s="39"/>
      <c r="GKZ16" s="39"/>
      <c r="GLA16" s="39"/>
      <c r="GLB16" s="39"/>
      <c r="GLC16" s="39"/>
      <c r="GLD16" s="39"/>
      <c r="GLE16" s="39"/>
      <c r="GLF16" s="39"/>
      <c r="GLG16" s="39"/>
      <c r="GLH16" s="39"/>
      <c r="GLI16" s="39"/>
      <c r="GLJ16" s="39"/>
      <c r="GLK16" s="39"/>
      <c r="GLL16" s="39"/>
      <c r="GLM16" s="39"/>
      <c r="GLN16" s="39"/>
      <c r="GLO16" s="39"/>
      <c r="GLP16" s="39"/>
      <c r="GLQ16" s="39"/>
      <c r="GLR16" s="39"/>
      <c r="GLS16" s="39"/>
      <c r="GLT16" s="39"/>
      <c r="GLU16" s="39"/>
      <c r="GLV16" s="39"/>
      <c r="GLW16" s="39"/>
      <c r="GLX16" s="39"/>
      <c r="GLY16" s="39"/>
      <c r="GLZ16" s="39"/>
      <c r="GMA16" s="39"/>
      <c r="GMB16" s="39"/>
      <c r="GMC16" s="39"/>
      <c r="GMD16" s="39"/>
      <c r="GME16" s="39"/>
      <c r="GMF16" s="39"/>
      <c r="GMG16" s="39"/>
      <c r="GMH16" s="39"/>
      <c r="GMI16" s="39"/>
      <c r="GMJ16" s="39"/>
      <c r="GMK16" s="39"/>
      <c r="GML16" s="39"/>
      <c r="GMM16" s="39"/>
      <c r="GMN16" s="39"/>
      <c r="GMO16" s="39"/>
      <c r="GMP16" s="39"/>
      <c r="GMQ16" s="39"/>
      <c r="GMR16" s="39"/>
      <c r="GMS16" s="39"/>
      <c r="GMT16" s="39"/>
      <c r="GMU16" s="39"/>
      <c r="GMV16" s="39"/>
      <c r="GMW16" s="39"/>
      <c r="GMX16" s="39"/>
      <c r="GMY16" s="39"/>
      <c r="GMZ16" s="39"/>
      <c r="GNA16" s="39"/>
      <c r="GNB16" s="39"/>
      <c r="GNC16" s="39"/>
      <c r="GND16" s="39"/>
      <c r="GNE16" s="39"/>
      <c r="GNF16" s="39"/>
      <c r="GNG16" s="39"/>
      <c r="GNH16" s="39"/>
      <c r="GNI16" s="39"/>
      <c r="GNJ16" s="39"/>
      <c r="GNK16" s="39"/>
      <c r="GNL16" s="39"/>
      <c r="GNM16" s="39"/>
      <c r="GNN16" s="39"/>
      <c r="GNO16" s="39"/>
      <c r="GNP16" s="39"/>
      <c r="GNQ16" s="39"/>
      <c r="GNR16" s="39"/>
      <c r="GNS16" s="39"/>
      <c r="GNT16" s="39"/>
      <c r="GNU16" s="39"/>
      <c r="GNV16" s="39"/>
      <c r="GNW16" s="39"/>
      <c r="GNX16" s="39"/>
      <c r="GNY16" s="39"/>
      <c r="GNZ16" s="39"/>
      <c r="GOA16" s="39"/>
      <c r="GOB16" s="39"/>
      <c r="GOC16" s="39"/>
      <c r="GOD16" s="39"/>
      <c r="GOE16" s="39"/>
      <c r="GOF16" s="39"/>
      <c r="GOG16" s="39"/>
      <c r="GOH16" s="39"/>
      <c r="GOI16" s="39"/>
      <c r="GOJ16" s="39"/>
      <c r="GOK16" s="39"/>
      <c r="GOL16" s="39"/>
      <c r="GOM16" s="39"/>
      <c r="GON16" s="39"/>
      <c r="GOO16" s="39"/>
      <c r="GOP16" s="39"/>
      <c r="GOQ16" s="39"/>
      <c r="GOR16" s="39"/>
      <c r="GOS16" s="39"/>
      <c r="GOT16" s="39"/>
      <c r="GOU16" s="39"/>
      <c r="GOV16" s="39"/>
      <c r="GOW16" s="39"/>
      <c r="GOX16" s="39"/>
      <c r="GOY16" s="39"/>
      <c r="GOZ16" s="39"/>
      <c r="GPA16" s="39"/>
      <c r="GPB16" s="39"/>
      <c r="GPC16" s="39"/>
      <c r="GPD16" s="39"/>
      <c r="GPE16" s="39"/>
      <c r="GPF16" s="39"/>
      <c r="GPG16" s="39"/>
      <c r="GPH16" s="39"/>
      <c r="GPI16" s="39"/>
      <c r="GPJ16" s="39"/>
      <c r="GPK16" s="39"/>
      <c r="GPL16" s="39"/>
      <c r="GPM16" s="39"/>
      <c r="GPN16" s="39"/>
      <c r="GPO16" s="39"/>
      <c r="GPP16" s="39"/>
      <c r="GPQ16" s="39"/>
      <c r="GPR16" s="39"/>
      <c r="GPS16" s="39"/>
      <c r="GPT16" s="39"/>
      <c r="GPU16" s="39"/>
      <c r="GPV16" s="39"/>
      <c r="GPW16" s="39"/>
      <c r="GPX16" s="39"/>
      <c r="GPY16" s="39"/>
      <c r="GPZ16" s="39"/>
      <c r="GQA16" s="39"/>
      <c r="GQB16" s="39"/>
      <c r="GQC16" s="39"/>
      <c r="GQD16" s="39"/>
      <c r="GQE16" s="39"/>
      <c r="GQF16" s="39"/>
      <c r="GQG16" s="39"/>
      <c r="GQH16" s="39"/>
      <c r="GQI16" s="39"/>
      <c r="GQJ16" s="39"/>
      <c r="GQK16" s="39"/>
      <c r="GQL16" s="39"/>
      <c r="GQM16" s="39"/>
      <c r="GQN16" s="39"/>
      <c r="GQO16" s="39"/>
      <c r="GQP16" s="39"/>
      <c r="GQQ16" s="39"/>
      <c r="GQR16" s="39"/>
      <c r="GQS16" s="39"/>
      <c r="GQT16" s="39"/>
      <c r="GQU16" s="39"/>
      <c r="GQV16" s="39"/>
      <c r="GQW16" s="39"/>
      <c r="GQX16" s="39"/>
      <c r="GQY16" s="39"/>
      <c r="GQZ16" s="39"/>
      <c r="GRA16" s="39"/>
      <c r="GRB16" s="39"/>
      <c r="GRC16" s="39"/>
      <c r="GRD16" s="39"/>
      <c r="GRE16" s="39"/>
      <c r="GRF16" s="39"/>
      <c r="GRG16" s="39"/>
      <c r="GRH16" s="39"/>
      <c r="GRI16" s="39"/>
      <c r="GRJ16" s="39"/>
      <c r="GRK16" s="39"/>
      <c r="GRL16" s="39"/>
      <c r="GRM16" s="39"/>
      <c r="GRN16" s="39"/>
      <c r="GRO16" s="39"/>
      <c r="GRP16" s="39"/>
      <c r="GRQ16" s="39"/>
      <c r="GRR16" s="39"/>
      <c r="GRS16" s="39"/>
      <c r="GRT16" s="39"/>
      <c r="GRU16" s="39"/>
      <c r="GRV16" s="39"/>
      <c r="GRW16" s="39"/>
      <c r="GRX16" s="39"/>
      <c r="GRY16" s="39"/>
      <c r="GRZ16" s="39"/>
      <c r="GSA16" s="39"/>
      <c r="GSB16" s="39"/>
      <c r="GSC16" s="39"/>
      <c r="GSD16" s="39"/>
      <c r="GSE16" s="39"/>
      <c r="GSF16" s="39"/>
      <c r="GSG16" s="39"/>
      <c r="GSH16" s="39"/>
      <c r="GSI16" s="39"/>
      <c r="GSJ16" s="39"/>
      <c r="GSK16" s="39"/>
      <c r="GSL16" s="39"/>
      <c r="GSM16" s="39"/>
      <c r="GSN16" s="39"/>
      <c r="GSO16" s="39"/>
      <c r="GSP16" s="39"/>
      <c r="GSQ16" s="39"/>
      <c r="GSR16" s="39"/>
      <c r="GSS16" s="39"/>
      <c r="GST16" s="39"/>
      <c r="GSU16" s="39"/>
      <c r="GSV16" s="39"/>
      <c r="GSW16" s="39"/>
      <c r="GSX16" s="39"/>
      <c r="GSY16" s="39"/>
      <c r="GSZ16" s="39"/>
      <c r="GTA16" s="39"/>
      <c r="GTB16" s="39"/>
      <c r="GTC16" s="39"/>
      <c r="GTD16" s="39"/>
      <c r="GTE16" s="39"/>
      <c r="GTF16" s="39"/>
      <c r="GTG16" s="39"/>
      <c r="GTH16" s="39"/>
      <c r="GTI16" s="39"/>
      <c r="GTJ16" s="39"/>
      <c r="GTK16" s="39"/>
      <c r="GTL16" s="39"/>
      <c r="GTM16" s="39"/>
      <c r="GTN16" s="39"/>
      <c r="GTO16" s="39"/>
      <c r="GTP16" s="39"/>
      <c r="GTQ16" s="39"/>
      <c r="GTR16" s="39"/>
      <c r="GTS16" s="39"/>
      <c r="GTT16" s="39"/>
      <c r="GTU16" s="39"/>
      <c r="GTV16" s="39"/>
      <c r="GTW16" s="39"/>
      <c r="GTX16" s="39"/>
      <c r="GTY16" s="39"/>
      <c r="GTZ16" s="39"/>
      <c r="GUA16" s="39"/>
      <c r="GUB16" s="39"/>
      <c r="GUC16" s="39"/>
      <c r="GUD16" s="39"/>
      <c r="GUE16" s="39"/>
      <c r="GUF16" s="39"/>
      <c r="GUG16" s="39"/>
      <c r="GUH16" s="39"/>
      <c r="GUI16" s="39"/>
      <c r="GUJ16" s="39"/>
      <c r="GUK16" s="39"/>
      <c r="GUL16" s="39"/>
      <c r="GUM16" s="39"/>
      <c r="GUN16" s="39"/>
      <c r="GUO16" s="39"/>
      <c r="GUP16" s="39"/>
      <c r="GUQ16" s="39"/>
      <c r="GUR16" s="39"/>
      <c r="GUS16" s="39"/>
      <c r="GUT16" s="39"/>
      <c r="GUU16" s="39"/>
      <c r="GUV16" s="39"/>
      <c r="GUW16" s="39"/>
      <c r="GUX16" s="39"/>
      <c r="GUY16" s="39"/>
      <c r="GUZ16" s="39"/>
      <c r="GVA16" s="39"/>
      <c r="GVB16" s="39"/>
      <c r="GVC16" s="39"/>
      <c r="GVD16" s="39"/>
      <c r="GVE16" s="39"/>
      <c r="GVF16" s="39"/>
      <c r="GVG16" s="39"/>
      <c r="GVH16" s="39"/>
      <c r="GVI16" s="39"/>
      <c r="GVJ16" s="39"/>
      <c r="GVK16" s="39"/>
      <c r="GVL16" s="39"/>
      <c r="GVM16" s="39"/>
      <c r="GVN16" s="39"/>
      <c r="GVO16" s="39"/>
      <c r="GVP16" s="39"/>
      <c r="GVQ16" s="39"/>
      <c r="GVR16" s="39"/>
      <c r="GVS16" s="39"/>
      <c r="GVT16" s="39"/>
      <c r="GVU16" s="39"/>
      <c r="GVV16" s="39"/>
      <c r="GVW16" s="39"/>
      <c r="GVX16" s="39"/>
      <c r="GVY16" s="39"/>
      <c r="GVZ16" s="39"/>
      <c r="GWA16" s="39"/>
      <c r="GWB16" s="39"/>
      <c r="GWC16" s="39"/>
      <c r="GWD16" s="39"/>
      <c r="GWE16" s="39"/>
      <c r="GWF16" s="39"/>
      <c r="GWG16" s="39"/>
      <c r="GWH16" s="39"/>
      <c r="GWI16" s="39"/>
      <c r="GWJ16" s="39"/>
      <c r="GWK16" s="39"/>
      <c r="GWL16" s="39"/>
      <c r="GWM16" s="39"/>
      <c r="GWN16" s="39"/>
      <c r="GWO16" s="39"/>
      <c r="GWP16" s="39"/>
      <c r="GWQ16" s="39"/>
      <c r="GWR16" s="39"/>
      <c r="GWS16" s="39"/>
      <c r="GWT16" s="39"/>
      <c r="GWU16" s="39"/>
      <c r="GWV16" s="39"/>
      <c r="GWW16" s="39"/>
      <c r="GWX16" s="39"/>
      <c r="GWY16" s="39"/>
      <c r="GWZ16" s="39"/>
      <c r="GXA16" s="39"/>
      <c r="GXB16" s="39"/>
      <c r="GXC16" s="39"/>
      <c r="GXD16" s="39"/>
      <c r="GXE16" s="39"/>
      <c r="GXF16" s="39"/>
      <c r="GXG16" s="39"/>
      <c r="GXH16" s="39"/>
      <c r="GXI16" s="39"/>
      <c r="GXJ16" s="39"/>
      <c r="GXK16" s="39"/>
      <c r="GXL16" s="39"/>
      <c r="GXM16" s="39"/>
      <c r="GXN16" s="39"/>
      <c r="GXO16" s="39"/>
      <c r="GXP16" s="39"/>
      <c r="GXQ16" s="39"/>
      <c r="GXR16" s="39"/>
      <c r="GXS16" s="39"/>
      <c r="GXT16" s="39"/>
      <c r="GXU16" s="39"/>
      <c r="GXV16" s="39"/>
      <c r="GXW16" s="39"/>
      <c r="GXX16" s="39"/>
      <c r="GXY16" s="39"/>
      <c r="GXZ16" s="39"/>
      <c r="GYA16" s="39"/>
      <c r="GYB16" s="39"/>
      <c r="GYC16" s="39"/>
      <c r="GYD16" s="39"/>
      <c r="GYE16" s="39"/>
      <c r="GYF16" s="39"/>
      <c r="GYG16" s="39"/>
      <c r="GYH16" s="39"/>
      <c r="GYI16" s="39"/>
      <c r="GYJ16" s="39"/>
      <c r="GYK16" s="39"/>
      <c r="GYL16" s="39"/>
      <c r="GYM16" s="39"/>
      <c r="GYN16" s="39"/>
      <c r="GYO16" s="39"/>
      <c r="GYP16" s="39"/>
      <c r="GYQ16" s="39"/>
      <c r="GYR16" s="39"/>
      <c r="GYS16" s="39"/>
      <c r="GYT16" s="39"/>
      <c r="GYU16" s="39"/>
      <c r="GYV16" s="39"/>
      <c r="GYW16" s="39"/>
      <c r="GYX16" s="39"/>
      <c r="GYY16" s="39"/>
      <c r="GYZ16" s="39"/>
      <c r="GZA16" s="39"/>
      <c r="GZB16" s="39"/>
      <c r="GZC16" s="39"/>
      <c r="GZD16" s="39"/>
      <c r="GZE16" s="39"/>
      <c r="GZF16" s="39"/>
      <c r="GZG16" s="39"/>
      <c r="GZH16" s="39"/>
      <c r="GZI16" s="39"/>
      <c r="GZJ16" s="39"/>
      <c r="GZK16" s="39"/>
      <c r="GZL16" s="39"/>
      <c r="GZM16" s="39"/>
      <c r="GZN16" s="39"/>
      <c r="GZO16" s="39"/>
      <c r="GZP16" s="39"/>
      <c r="GZQ16" s="39"/>
      <c r="GZR16" s="39"/>
      <c r="GZS16" s="39"/>
      <c r="GZT16" s="39"/>
      <c r="GZU16" s="39"/>
      <c r="GZV16" s="39"/>
      <c r="GZW16" s="39"/>
      <c r="GZX16" s="39"/>
      <c r="GZY16" s="39"/>
      <c r="GZZ16" s="39"/>
      <c r="HAA16" s="39"/>
      <c r="HAB16" s="39"/>
      <c r="HAC16" s="39"/>
      <c r="HAD16" s="39"/>
      <c r="HAE16" s="39"/>
      <c r="HAF16" s="39"/>
      <c r="HAG16" s="39"/>
      <c r="HAH16" s="39"/>
      <c r="HAI16" s="39"/>
      <c r="HAJ16" s="39"/>
      <c r="HAK16" s="39"/>
      <c r="HAL16" s="39"/>
      <c r="HAM16" s="39"/>
      <c r="HAN16" s="39"/>
      <c r="HAO16" s="39"/>
      <c r="HAP16" s="39"/>
      <c r="HAQ16" s="39"/>
      <c r="HAR16" s="39"/>
      <c r="HAS16" s="39"/>
      <c r="HAT16" s="39"/>
      <c r="HAU16" s="39"/>
      <c r="HAV16" s="39"/>
      <c r="HAW16" s="39"/>
      <c r="HAX16" s="39"/>
      <c r="HAY16" s="39"/>
      <c r="HAZ16" s="39"/>
      <c r="HBA16" s="39"/>
      <c r="HBB16" s="39"/>
      <c r="HBC16" s="39"/>
      <c r="HBD16" s="39"/>
      <c r="HBE16" s="39"/>
      <c r="HBF16" s="39"/>
      <c r="HBG16" s="39"/>
      <c r="HBH16" s="39"/>
      <c r="HBI16" s="39"/>
      <c r="HBJ16" s="39"/>
      <c r="HBK16" s="39"/>
      <c r="HBL16" s="39"/>
      <c r="HBM16" s="39"/>
      <c r="HBN16" s="39"/>
      <c r="HBO16" s="39"/>
      <c r="HBP16" s="39"/>
      <c r="HBQ16" s="39"/>
      <c r="HBR16" s="39"/>
      <c r="HBS16" s="39"/>
      <c r="HBT16" s="39"/>
      <c r="HBU16" s="39"/>
      <c r="HBV16" s="39"/>
      <c r="HBW16" s="39"/>
      <c r="HBX16" s="39"/>
      <c r="HBY16" s="39"/>
      <c r="HBZ16" s="39"/>
      <c r="HCA16" s="39"/>
      <c r="HCB16" s="39"/>
      <c r="HCC16" s="39"/>
      <c r="HCD16" s="39"/>
      <c r="HCE16" s="39"/>
      <c r="HCF16" s="39"/>
      <c r="HCG16" s="39"/>
      <c r="HCH16" s="39"/>
      <c r="HCI16" s="39"/>
      <c r="HCJ16" s="39"/>
      <c r="HCK16" s="39"/>
      <c r="HCL16" s="39"/>
      <c r="HCM16" s="39"/>
      <c r="HCN16" s="39"/>
      <c r="HCO16" s="39"/>
      <c r="HCP16" s="39"/>
      <c r="HCQ16" s="39"/>
      <c r="HCR16" s="39"/>
      <c r="HCS16" s="39"/>
      <c r="HCT16" s="39"/>
      <c r="HCU16" s="39"/>
      <c r="HCV16" s="39"/>
      <c r="HCW16" s="39"/>
      <c r="HCX16" s="39"/>
      <c r="HCY16" s="39"/>
      <c r="HCZ16" s="39"/>
      <c r="HDA16" s="39"/>
      <c r="HDB16" s="39"/>
      <c r="HDC16" s="39"/>
      <c r="HDD16" s="39"/>
      <c r="HDE16" s="39"/>
      <c r="HDF16" s="39"/>
      <c r="HDG16" s="39"/>
      <c r="HDH16" s="39"/>
      <c r="HDI16" s="39"/>
      <c r="HDJ16" s="39"/>
      <c r="HDK16" s="39"/>
      <c r="HDL16" s="39"/>
      <c r="HDM16" s="39"/>
      <c r="HDN16" s="39"/>
      <c r="HDO16" s="39"/>
      <c r="HDP16" s="39"/>
      <c r="HDQ16" s="39"/>
      <c r="HDR16" s="39"/>
      <c r="HDS16" s="39"/>
      <c r="HDT16" s="39"/>
      <c r="HDU16" s="39"/>
      <c r="HDV16" s="39"/>
      <c r="HDW16" s="39"/>
      <c r="HDX16" s="39"/>
      <c r="HDY16" s="39"/>
      <c r="HDZ16" s="39"/>
      <c r="HEA16" s="39"/>
      <c r="HEB16" s="39"/>
      <c r="HEC16" s="39"/>
      <c r="HED16" s="39"/>
      <c r="HEE16" s="39"/>
      <c r="HEF16" s="39"/>
      <c r="HEG16" s="39"/>
      <c r="HEH16" s="39"/>
      <c r="HEI16" s="39"/>
      <c r="HEJ16" s="39"/>
      <c r="HEK16" s="39"/>
      <c r="HEL16" s="39"/>
      <c r="HEM16" s="39"/>
      <c r="HEN16" s="39"/>
      <c r="HEO16" s="39"/>
      <c r="HEP16" s="39"/>
      <c r="HEQ16" s="39"/>
      <c r="HER16" s="39"/>
      <c r="HES16" s="39"/>
      <c r="HET16" s="39"/>
      <c r="HEU16" s="39"/>
      <c r="HEV16" s="39"/>
      <c r="HEW16" s="39"/>
      <c r="HEX16" s="39"/>
      <c r="HEY16" s="39"/>
      <c r="HEZ16" s="39"/>
      <c r="HFA16" s="39"/>
      <c r="HFB16" s="39"/>
      <c r="HFC16" s="39"/>
      <c r="HFD16" s="39"/>
      <c r="HFE16" s="39"/>
      <c r="HFF16" s="39"/>
      <c r="HFG16" s="39"/>
      <c r="HFH16" s="39"/>
      <c r="HFI16" s="39"/>
      <c r="HFJ16" s="39"/>
      <c r="HFK16" s="39"/>
      <c r="HFL16" s="39"/>
      <c r="HFM16" s="39"/>
      <c r="HFN16" s="39"/>
      <c r="HFO16" s="39"/>
      <c r="HFP16" s="39"/>
      <c r="HFQ16" s="39"/>
      <c r="HFR16" s="39"/>
      <c r="HFS16" s="39"/>
      <c r="HFT16" s="39"/>
      <c r="HFU16" s="39"/>
      <c r="HFV16" s="39"/>
      <c r="HFW16" s="39"/>
      <c r="HFX16" s="39"/>
      <c r="HFY16" s="39"/>
      <c r="HFZ16" s="39"/>
      <c r="HGA16" s="39"/>
      <c r="HGB16" s="39"/>
      <c r="HGC16" s="39"/>
      <c r="HGD16" s="39"/>
      <c r="HGE16" s="39"/>
      <c r="HGF16" s="39"/>
      <c r="HGG16" s="39"/>
      <c r="HGH16" s="39"/>
      <c r="HGI16" s="39"/>
      <c r="HGJ16" s="39"/>
      <c r="HGK16" s="39"/>
      <c r="HGL16" s="39"/>
      <c r="HGM16" s="39"/>
      <c r="HGN16" s="39"/>
      <c r="HGO16" s="39"/>
      <c r="HGP16" s="39"/>
      <c r="HGQ16" s="39"/>
      <c r="HGR16" s="39"/>
      <c r="HGS16" s="39"/>
      <c r="HGT16" s="39"/>
      <c r="HGU16" s="39"/>
      <c r="HGV16" s="39"/>
      <c r="HGW16" s="39"/>
      <c r="HGX16" s="39"/>
      <c r="HGY16" s="39"/>
      <c r="HGZ16" s="39"/>
      <c r="HHA16" s="39"/>
      <c r="HHB16" s="39"/>
      <c r="HHC16" s="39"/>
      <c r="HHD16" s="39"/>
      <c r="HHE16" s="39"/>
      <c r="HHF16" s="39"/>
      <c r="HHG16" s="39"/>
      <c r="HHH16" s="39"/>
      <c r="HHI16" s="39"/>
      <c r="HHJ16" s="39"/>
      <c r="HHK16" s="39"/>
      <c r="HHL16" s="39"/>
      <c r="HHM16" s="39"/>
      <c r="HHN16" s="39"/>
      <c r="HHO16" s="39"/>
      <c r="HHP16" s="39"/>
      <c r="HHQ16" s="39"/>
      <c r="HHR16" s="39"/>
      <c r="HHS16" s="39"/>
      <c r="HHT16" s="39"/>
      <c r="HHU16" s="39"/>
      <c r="HHV16" s="39"/>
      <c r="HHW16" s="39"/>
      <c r="HHX16" s="39"/>
      <c r="HHY16" s="39"/>
      <c r="HHZ16" s="39"/>
      <c r="HIA16" s="39"/>
      <c r="HIB16" s="39"/>
      <c r="HIC16" s="39"/>
      <c r="HID16" s="39"/>
      <c r="HIE16" s="39"/>
      <c r="HIF16" s="39"/>
      <c r="HIG16" s="39"/>
      <c r="HIH16" s="39"/>
      <c r="HII16" s="39"/>
      <c r="HIJ16" s="39"/>
      <c r="HIK16" s="39"/>
      <c r="HIL16" s="39"/>
      <c r="HIM16" s="39"/>
      <c r="HIN16" s="39"/>
      <c r="HIO16" s="39"/>
      <c r="HIP16" s="39"/>
      <c r="HIQ16" s="39"/>
      <c r="HIR16" s="39"/>
      <c r="HIS16" s="39"/>
      <c r="HIT16" s="39"/>
      <c r="HIU16" s="39"/>
      <c r="HIV16" s="39"/>
      <c r="HIW16" s="39"/>
      <c r="HIX16" s="39"/>
      <c r="HIY16" s="39"/>
      <c r="HIZ16" s="39"/>
      <c r="HJA16" s="39"/>
      <c r="HJB16" s="39"/>
      <c r="HJC16" s="39"/>
      <c r="HJD16" s="39"/>
      <c r="HJE16" s="39"/>
      <c r="HJF16" s="39"/>
      <c r="HJG16" s="39"/>
      <c r="HJH16" s="39"/>
      <c r="HJI16" s="39"/>
      <c r="HJJ16" s="39"/>
      <c r="HJK16" s="39"/>
      <c r="HJL16" s="39"/>
      <c r="HJM16" s="39"/>
      <c r="HJN16" s="39"/>
      <c r="HJO16" s="39"/>
      <c r="HJP16" s="39"/>
      <c r="HJQ16" s="39"/>
      <c r="HJR16" s="39"/>
      <c r="HJS16" s="39"/>
      <c r="HJT16" s="39"/>
      <c r="HJU16" s="39"/>
      <c r="HJV16" s="39"/>
      <c r="HJW16" s="39"/>
      <c r="HJX16" s="39"/>
      <c r="HJY16" s="39"/>
      <c r="HJZ16" s="39"/>
      <c r="HKA16" s="39"/>
      <c r="HKB16" s="39"/>
      <c r="HKC16" s="39"/>
      <c r="HKD16" s="39"/>
      <c r="HKE16" s="39"/>
      <c r="HKF16" s="39"/>
      <c r="HKG16" s="39"/>
      <c r="HKH16" s="39"/>
      <c r="HKI16" s="39"/>
      <c r="HKJ16" s="39"/>
      <c r="HKK16" s="39"/>
      <c r="HKL16" s="39"/>
      <c r="HKM16" s="39"/>
      <c r="HKN16" s="39"/>
      <c r="HKO16" s="39"/>
      <c r="HKP16" s="39"/>
      <c r="HKQ16" s="39"/>
      <c r="HKR16" s="39"/>
      <c r="HKS16" s="39"/>
      <c r="HKT16" s="39"/>
      <c r="HKU16" s="39"/>
      <c r="HKV16" s="39"/>
      <c r="HKW16" s="39"/>
      <c r="HKX16" s="39"/>
      <c r="HKY16" s="39"/>
      <c r="HKZ16" s="39"/>
      <c r="HLA16" s="39"/>
      <c r="HLB16" s="39"/>
      <c r="HLC16" s="39"/>
      <c r="HLD16" s="39"/>
      <c r="HLE16" s="39"/>
      <c r="HLF16" s="39"/>
      <c r="HLG16" s="39"/>
      <c r="HLH16" s="39"/>
      <c r="HLI16" s="39"/>
      <c r="HLJ16" s="39"/>
      <c r="HLK16" s="39"/>
      <c r="HLL16" s="39"/>
      <c r="HLM16" s="39"/>
      <c r="HLN16" s="39"/>
      <c r="HLO16" s="39"/>
      <c r="HLP16" s="39"/>
      <c r="HLQ16" s="39"/>
      <c r="HLR16" s="39"/>
      <c r="HLS16" s="39"/>
      <c r="HLT16" s="39"/>
      <c r="HLU16" s="39"/>
      <c r="HLV16" s="39"/>
      <c r="HLW16" s="39"/>
      <c r="HLX16" s="39"/>
      <c r="HLY16" s="39"/>
      <c r="HLZ16" s="39"/>
      <c r="HMA16" s="39"/>
      <c r="HMB16" s="39"/>
      <c r="HMC16" s="39"/>
      <c r="HMD16" s="39"/>
      <c r="HME16" s="39"/>
      <c r="HMF16" s="39"/>
      <c r="HMG16" s="39"/>
      <c r="HMH16" s="39"/>
      <c r="HMI16" s="39"/>
      <c r="HMJ16" s="39"/>
      <c r="HMK16" s="39"/>
      <c r="HML16" s="39"/>
      <c r="HMM16" s="39"/>
      <c r="HMN16" s="39"/>
      <c r="HMO16" s="39"/>
      <c r="HMP16" s="39"/>
      <c r="HMQ16" s="39"/>
      <c r="HMR16" s="39"/>
      <c r="HMS16" s="39"/>
      <c r="HMT16" s="39"/>
      <c r="HMU16" s="39"/>
      <c r="HMV16" s="39"/>
      <c r="HMW16" s="39"/>
      <c r="HMX16" s="39"/>
      <c r="HMY16" s="39"/>
      <c r="HMZ16" s="39"/>
      <c r="HNA16" s="39"/>
      <c r="HNB16" s="39"/>
      <c r="HNC16" s="39"/>
      <c r="HND16" s="39"/>
      <c r="HNE16" s="39"/>
      <c r="HNF16" s="39"/>
      <c r="HNG16" s="39"/>
      <c r="HNH16" s="39"/>
      <c r="HNI16" s="39"/>
      <c r="HNJ16" s="39"/>
      <c r="HNK16" s="39"/>
      <c r="HNL16" s="39"/>
      <c r="HNM16" s="39"/>
      <c r="HNN16" s="39"/>
      <c r="HNO16" s="39"/>
      <c r="HNP16" s="39"/>
      <c r="HNQ16" s="39"/>
      <c r="HNR16" s="39"/>
      <c r="HNS16" s="39"/>
      <c r="HNT16" s="39"/>
      <c r="HNU16" s="39"/>
      <c r="HNV16" s="39"/>
      <c r="HNW16" s="39"/>
      <c r="HNX16" s="39"/>
      <c r="HNY16" s="39"/>
      <c r="HNZ16" s="39"/>
      <c r="HOA16" s="39"/>
      <c r="HOB16" s="39"/>
      <c r="HOC16" s="39"/>
      <c r="HOD16" s="39"/>
      <c r="HOE16" s="39"/>
      <c r="HOF16" s="39"/>
      <c r="HOG16" s="39"/>
      <c r="HOH16" s="39"/>
      <c r="HOI16" s="39"/>
      <c r="HOJ16" s="39"/>
      <c r="HOK16" s="39"/>
      <c r="HOL16" s="39"/>
      <c r="HOM16" s="39"/>
      <c r="HON16" s="39"/>
      <c r="HOO16" s="39"/>
      <c r="HOP16" s="39"/>
      <c r="HOQ16" s="39"/>
      <c r="HOR16" s="39"/>
      <c r="HOS16" s="39"/>
      <c r="HOT16" s="39"/>
      <c r="HOU16" s="39"/>
      <c r="HOV16" s="39"/>
      <c r="HOW16" s="39"/>
      <c r="HOX16" s="39"/>
      <c r="HOY16" s="39"/>
      <c r="HOZ16" s="39"/>
      <c r="HPA16" s="39"/>
      <c r="HPB16" s="39"/>
      <c r="HPC16" s="39"/>
      <c r="HPD16" s="39"/>
      <c r="HPE16" s="39"/>
      <c r="HPF16" s="39"/>
      <c r="HPG16" s="39"/>
      <c r="HPH16" s="39"/>
      <c r="HPI16" s="39"/>
      <c r="HPJ16" s="39"/>
      <c r="HPK16" s="39"/>
      <c r="HPL16" s="39"/>
      <c r="HPM16" s="39"/>
      <c r="HPN16" s="39"/>
      <c r="HPO16" s="39"/>
      <c r="HPP16" s="39"/>
      <c r="HPQ16" s="39"/>
      <c r="HPR16" s="39"/>
      <c r="HPS16" s="39"/>
      <c r="HPT16" s="39"/>
      <c r="HPU16" s="39"/>
      <c r="HPV16" s="39"/>
      <c r="HPW16" s="39"/>
      <c r="HPX16" s="39"/>
      <c r="HPY16" s="39"/>
      <c r="HPZ16" s="39"/>
      <c r="HQA16" s="39"/>
      <c r="HQB16" s="39"/>
      <c r="HQC16" s="39"/>
      <c r="HQD16" s="39"/>
      <c r="HQE16" s="39"/>
      <c r="HQF16" s="39"/>
      <c r="HQG16" s="39"/>
      <c r="HQH16" s="39"/>
      <c r="HQI16" s="39"/>
      <c r="HQJ16" s="39"/>
      <c r="HQK16" s="39"/>
      <c r="HQL16" s="39"/>
      <c r="HQM16" s="39"/>
      <c r="HQN16" s="39"/>
      <c r="HQO16" s="39"/>
      <c r="HQP16" s="39"/>
      <c r="HQQ16" s="39"/>
      <c r="HQR16" s="39"/>
      <c r="HQS16" s="39"/>
      <c r="HQT16" s="39"/>
      <c r="HQU16" s="39"/>
      <c r="HQV16" s="39"/>
      <c r="HQW16" s="39"/>
      <c r="HQX16" s="39"/>
      <c r="HQY16" s="39"/>
      <c r="HQZ16" s="39"/>
      <c r="HRA16" s="39"/>
      <c r="HRB16" s="39"/>
      <c r="HRC16" s="39"/>
      <c r="HRD16" s="39"/>
      <c r="HRE16" s="39"/>
      <c r="HRF16" s="39"/>
      <c r="HRG16" s="39"/>
      <c r="HRH16" s="39"/>
      <c r="HRI16" s="39"/>
      <c r="HRJ16" s="39"/>
      <c r="HRK16" s="39"/>
      <c r="HRL16" s="39"/>
      <c r="HRM16" s="39"/>
      <c r="HRN16" s="39"/>
      <c r="HRO16" s="39"/>
      <c r="HRP16" s="39"/>
      <c r="HRQ16" s="39"/>
      <c r="HRR16" s="39"/>
      <c r="HRS16" s="39"/>
      <c r="HRT16" s="39"/>
      <c r="HRU16" s="39"/>
      <c r="HRV16" s="39"/>
      <c r="HRW16" s="39"/>
      <c r="HRX16" s="39"/>
      <c r="HRY16" s="39"/>
      <c r="HRZ16" s="39"/>
      <c r="HSA16" s="39"/>
      <c r="HSB16" s="39"/>
      <c r="HSC16" s="39"/>
      <c r="HSD16" s="39"/>
      <c r="HSE16" s="39"/>
      <c r="HSF16" s="39"/>
      <c r="HSG16" s="39"/>
      <c r="HSH16" s="39"/>
      <c r="HSI16" s="39"/>
      <c r="HSJ16" s="39"/>
      <c r="HSK16" s="39"/>
      <c r="HSL16" s="39"/>
      <c r="HSM16" s="39"/>
      <c r="HSN16" s="39"/>
      <c r="HSO16" s="39"/>
      <c r="HSP16" s="39"/>
      <c r="HSQ16" s="39"/>
      <c r="HSR16" s="39"/>
      <c r="HSS16" s="39"/>
      <c r="HST16" s="39"/>
      <c r="HSU16" s="39"/>
      <c r="HSV16" s="39"/>
      <c r="HSW16" s="39"/>
      <c r="HSX16" s="39"/>
      <c r="HSY16" s="39"/>
      <c r="HSZ16" s="39"/>
      <c r="HTA16" s="39"/>
      <c r="HTB16" s="39"/>
      <c r="HTC16" s="39"/>
      <c r="HTD16" s="39"/>
      <c r="HTE16" s="39"/>
      <c r="HTF16" s="39"/>
      <c r="HTG16" s="39"/>
      <c r="HTH16" s="39"/>
      <c r="HTI16" s="39"/>
      <c r="HTJ16" s="39"/>
      <c r="HTK16" s="39"/>
      <c r="HTL16" s="39"/>
      <c r="HTM16" s="39"/>
      <c r="HTN16" s="39"/>
      <c r="HTO16" s="39"/>
      <c r="HTP16" s="39"/>
      <c r="HTQ16" s="39"/>
      <c r="HTR16" s="39"/>
      <c r="HTS16" s="39"/>
      <c r="HTT16" s="39"/>
      <c r="HTU16" s="39"/>
      <c r="HTV16" s="39"/>
      <c r="HTW16" s="39"/>
      <c r="HTX16" s="39"/>
      <c r="HTY16" s="39"/>
      <c r="HTZ16" s="39"/>
      <c r="HUA16" s="39"/>
      <c r="HUB16" s="39"/>
      <c r="HUC16" s="39"/>
      <c r="HUD16" s="39"/>
      <c r="HUE16" s="39"/>
      <c r="HUF16" s="39"/>
      <c r="HUG16" s="39"/>
      <c r="HUH16" s="39"/>
      <c r="HUI16" s="39"/>
      <c r="HUJ16" s="39"/>
      <c r="HUK16" s="39"/>
      <c r="HUL16" s="39"/>
      <c r="HUM16" s="39"/>
      <c r="HUN16" s="39"/>
      <c r="HUO16" s="39"/>
      <c r="HUP16" s="39"/>
      <c r="HUQ16" s="39"/>
      <c r="HUR16" s="39"/>
      <c r="HUS16" s="39"/>
      <c r="HUT16" s="39"/>
      <c r="HUU16" s="39"/>
      <c r="HUV16" s="39"/>
      <c r="HUW16" s="39"/>
      <c r="HUX16" s="39"/>
      <c r="HUY16" s="39"/>
      <c r="HUZ16" s="39"/>
      <c r="HVA16" s="39"/>
      <c r="HVB16" s="39"/>
      <c r="HVC16" s="39"/>
      <c r="HVD16" s="39"/>
      <c r="HVE16" s="39"/>
      <c r="HVF16" s="39"/>
      <c r="HVG16" s="39"/>
      <c r="HVH16" s="39"/>
      <c r="HVI16" s="39"/>
      <c r="HVJ16" s="39"/>
      <c r="HVK16" s="39"/>
      <c r="HVL16" s="39"/>
      <c r="HVM16" s="39"/>
      <c r="HVN16" s="39"/>
      <c r="HVO16" s="39"/>
      <c r="HVP16" s="39"/>
      <c r="HVQ16" s="39"/>
      <c r="HVR16" s="39"/>
      <c r="HVS16" s="39"/>
      <c r="HVT16" s="39"/>
      <c r="HVU16" s="39"/>
      <c r="HVV16" s="39"/>
      <c r="HVW16" s="39"/>
      <c r="HVX16" s="39"/>
      <c r="HVY16" s="39"/>
      <c r="HVZ16" s="39"/>
      <c r="HWA16" s="39"/>
      <c r="HWB16" s="39"/>
      <c r="HWC16" s="39"/>
      <c r="HWD16" s="39"/>
      <c r="HWE16" s="39"/>
      <c r="HWF16" s="39"/>
      <c r="HWG16" s="39"/>
      <c r="HWH16" s="39"/>
      <c r="HWI16" s="39"/>
      <c r="HWJ16" s="39"/>
      <c r="HWK16" s="39"/>
      <c r="HWL16" s="39"/>
      <c r="HWM16" s="39"/>
      <c r="HWN16" s="39"/>
      <c r="HWO16" s="39"/>
      <c r="HWP16" s="39"/>
      <c r="HWQ16" s="39"/>
      <c r="HWR16" s="39"/>
      <c r="HWS16" s="39"/>
      <c r="HWT16" s="39"/>
      <c r="HWU16" s="39"/>
      <c r="HWV16" s="39"/>
      <c r="HWW16" s="39"/>
      <c r="HWX16" s="39"/>
      <c r="HWY16" s="39"/>
      <c r="HWZ16" s="39"/>
      <c r="HXA16" s="39"/>
      <c r="HXB16" s="39"/>
      <c r="HXC16" s="39"/>
      <c r="HXD16" s="39"/>
      <c r="HXE16" s="39"/>
      <c r="HXF16" s="39"/>
      <c r="HXG16" s="39"/>
      <c r="HXH16" s="39"/>
      <c r="HXI16" s="39"/>
      <c r="HXJ16" s="39"/>
      <c r="HXK16" s="39"/>
      <c r="HXL16" s="39"/>
      <c r="HXM16" s="39"/>
      <c r="HXN16" s="39"/>
      <c r="HXO16" s="39"/>
      <c r="HXP16" s="39"/>
      <c r="HXQ16" s="39"/>
      <c r="HXR16" s="39"/>
      <c r="HXS16" s="39"/>
      <c r="HXT16" s="39"/>
      <c r="HXU16" s="39"/>
      <c r="HXV16" s="39"/>
      <c r="HXW16" s="39"/>
      <c r="HXX16" s="39"/>
      <c r="HXY16" s="39"/>
      <c r="HXZ16" s="39"/>
      <c r="HYA16" s="39"/>
      <c r="HYB16" s="39"/>
      <c r="HYC16" s="39"/>
      <c r="HYD16" s="39"/>
      <c r="HYE16" s="39"/>
      <c r="HYF16" s="39"/>
      <c r="HYG16" s="39"/>
      <c r="HYH16" s="39"/>
      <c r="HYI16" s="39"/>
      <c r="HYJ16" s="39"/>
      <c r="HYK16" s="39"/>
      <c r="HYL16" s="39"/>
      <c r="HYM16" s="39"/>
      <c r="HYN16" s="39"/>
      <c r="HYO16" s="39"/>
      <c r="HYP16" s="39"/>
      <c r="HYQ16" s="39"/>
      <c r="HYR16" s="39"/>
      <c r="HYS16" s="39"/>
      <c r="HYT16" s="39"/>
      <c r="HYU16" s="39"/>
      <c r="HYV16" s="39"/>
      <c r="HYW16" s="39"/>
      <c r="HYX16" s="39"/>
      <c r="HYY16" s="39"/>
      <c r="HYZ16" s="39"/>
      <c r="HZA16" s="39"/>
      <c r="HZB16" s="39"/>
      <c r="HZC16" s="39"/>
      <c r="HZD16" s="39"/>
      <c r="HZE16" s="39"/>
      <c r="HZF16" s="39"/>
      <c r="HZG16" s="39"/>
      <c r="HZH16" s="39"/>
      <c r="HZI16" s="39"/>
      <c r="HZJ16" s="39"/>
      <c r="HZK16" s="39"/>
      <c r="HZL16" s="39"/>
      <c r="HZM16" s="39"/>
      <c r="HZN16" s="39"/>
      <c r="HZO16" s="39"/>
      <c r="HZP16" s="39"/>
      <c r="HZQ16" s="39"/>
      <c r="HZR16" s="39"/>
      <c r="HZS16" s="39"/>
      <c r="HZT16" s="39"/>
      <c r="HZU16" s="39"/>
      <c r="HZV16" s="39"/>
      <c r="HZW16" s="39"/>
      <c r="HZX16" s="39"/>
      <c r="HZY16" s="39"/>
      <c r="HZZ16" s="39"/>
      <c r="IAA16" s="39"/>
      <c r="IAB16" s="39"/>
      <c r="IAC16" s="39"/>
      <c r="IAD16" s="39"/>
      <c r="IAE16" s="39"/>
      <c r="IAF16" s="39"/>
      <c r="IAG16" s="39"/>
      <c r="IAH16" s="39"/>
      <c r="IAI16" s="39"/>
      <c r="IAJ16" s="39"/>
      <c r="IAK16" s="39"/>
      <c r="IAL16" s="39"/>
      <c r="IAM16" s="39"/>
      <c r="IAN16" s="39"/>
      <c r="IAO16" s="39"/>
      <c r="IAP16" s="39"/>
      <c r="IAQ16" s="39"/>
      <c r="IAR16" s="39"/>
      <c r="IAS16" s="39"/>
      <c r="IAT16" s="39"/>
      <c r="IAU16" s="39"/>
      <c r="IAV16" s="39"/>
      <c r="IAW16" s="39"/>
      <c r="IAX16" s="39"/>
      <c r="IAY16" s="39"/>
      <c r="IAZ16" s="39"/>
      <c r="IBA16" s="39"/>
      <c r="IBB16" s="39"/>
      <c r="IBC16" s="39"/>
      <c r="IBD16" s="39"/>
      <c r="IBE16" s="39"/>
      <c r="IBF16" s="39"/>
      <c r="IBG16" s="39"/>
      <c r="IBH16" s="39"/>
      <c r="IBI16" s="39"/>
      <c r="IBJ16" s="39"/>
      <c r="IBK16" s="39"/>
      <c r="IBL16" s="39"/>
      <c r="IBM16" s="39"/>
      <c r="IBN16" s="39"/>
      <c r="IBO16" s="39"/>
      <c r="IBP16" s="39"/>
      <c r="IBQ16" s="39"/>
      <c r="IBR16" s="39"/>
      <c r="IBS16" s="39"/>
      <c r="IBT16" s="39"/>
      <c r="IBU16" s="39"/>
      <c r="IBV16" s="39"/>
      <c r="IBW16" s="39"/>
      <c r="IBX16" s="39"/>
      <c r="IBY16" s="39"/>
      <c r="IBZ16" s="39"/>
      <c r="ICA16" s="39"/>
      <c r="ICB16" s="39"/>
      <c r="ICC16" s="39"/>
      <c r="ICD16" s="39"/>
      <c r="ICE16" s="39"/>
      <c r="ICF16" s="39"/>
      <c r="ICG16" s="39"/>
      <c r="ICH16" s="39"/>
      <c r="ICI16" s="39"/>
      <c r="ICJ16" s="39"/>
      <c r="ICK16" s="39"/>
      <c r="ICL16" s="39"/>
      <c r="ICM16" s="39"/>
      <c r="ICN16" s="39"/>
      <c r="ICO16" s="39"/>
      <c r="ICP16" s="39"/>
      <c r="ICQ16" s="39"/>
      <c r="ICR16" s="39"/>
      <c r="ICS16" s="39"/>
      <c r="ICT16" s="39"/>
      <c r="ICU16" s="39"/>
      <c r="ICV16" s="39"/>
      <c r="ICW16" s="39"/>
      <c r="ICX16" s="39"/>
      <c r="ICY16" s="39"/>
      <c r="ICZ16" s="39"/>
      <c r="IDA16" s="39"/>
      <c r="IDB16" s="39"/>
      <c r="IDC16" s="39"/>
      <c r="IDD16" s="39"/>
      <c r="IDE16" s="39"/>
      <c r="IDF16" s="39"/>
      <c r="IDG16" s="39"/>
      <c r="IDH16" s="39"/>
      <c r="IDI16" s="39"/>
      <c r="IDJ16" s="39"/>
      <c r="IDK16" s="39"/>
      <c r="IDL16" s="39"/>
      <c r="IDM16" s="39"/>
      <c r="IDN16" s="39"/>
      <c r="IDO16" s="39"/>
      <c r="IDP16" s="39"/>
      <c r="IDQ16" s="39"/>
      <c r="IDR16" s="39"/>
      <c r="IDS16" s="39"/>
      <c r="IDT16" s="39"/>
      <c r="IDU16" s="39"/>
      <c r="IDV16" s="39"/>
      <c r="IDW16" s="39"/>
      <c r="IDX16" s="39"/>
      <c r="IDY16" s="39"/>
      <c r="IDZ16" s="39"/>
      <c r="IEA16" s="39"/>
      <c r="IEB16" s="39"/>
      <c r="IEC16" s="39"/>
      <c r="IED16" s="39"/>
      <c r="IEE16" s="39"/>
      <c r="IEF16" s="39"/>
      <c r="IEG16" s="39"/>
      <c r="IEH16" s="39"/>
      <c r="IEI16" s="39"/>
      <c r="IEJ16" s="39"/>
      <c r="IEK16" s="39"/>
      <c r="IEL16" s="39"/>
      <c r="IEM16" s="39"/>
      <c r="IEN16" s="39"/>
      <c r="IEO16" s="39"/>
      <c r="IEP16" s="39"/>
      <c r="IEQ16" s="39"/>
      <c r="IER16" s="39"/>
      <c r="IES16" s="39"/>
      <c r="IET16" s="39"/>
      <c r="IEU16" s="39"/>
      <c r="IEV16" s="39"/>
      <c r="IEW16" s="39"/>
      <c r="IEX16" s="39"/>
      <c r="IEY16" s="39"/>
      <c r="IEZ16" s="39"/>
      <c r="IFA16" s="39"/>
      <c r="IFB16" s="39"/>
      <c r="IFC16" s="39"/>
      <c r="IFD16" s="39"/>
      <c r="IFE16" s="39"/>
      <c r="IFF16" s="39"/>
      <c r="IFG16" s="39"/>
      <c r="IFH16" s="39"/>
      <c r="IFI16" s="39"/>
      <c r="IFJ16" s="39"/>
      <c r="IFK16" s="39"/>
      <c r="IFL16" s="39"/>
      <c r="IFM16" s="39"/>
      <c r="IFN16" s="39"/>
      <c r="IFO16" s="39"/>
      <c r="IFP16" s="39"/>
      <c r="IFQ16" s="39"/>
      <c r="IFR16" s="39"/>
      <c r="IFS16" s="39"/>
      <c r="IFT16" s="39"/>
      <c r="IFU16" s="39"/>
      <c r="IFV16" s="39"/>
      <c r="IFW16" s="39"/>
      <c r="IFX16" s="39"/>
      <c r="IFY16" s="39"/>
      <c r="IFZ16" s="39"/>
      <c r="IGA16" s="39"/>
      <c r="IGB16" s="39"/>
      <c r="IGC16" s="39"/>
      <c r="IGD16" s="39"/>
      <c r="IGE16" s="39"/>
      <c r="IGF16" s="39"/>
      <c r="IGG16" s="39"/>
      <c r="IGH16" s="39"/>
      <c r="IGI16" s="39"/>
      <c r="IGJ16" s="39"/>
      <c r="IGK16" s="39"/>
      <c r="IGL16" s="39"/>
      <c r="IGM16" s="39"/>
      <c r="IGN16" s="39"/>
      <c r="IGO16" s="39"/>
      <c r="IGP16" s="39"/>
      <c r="IGQ16" s="39"/>
      <c r="IGR16" s="39"/>
      <c r="IGS16" s="39"/>
      <c r="IGT16" s="39"/>
      <c r="IGU16" s="39"/>
      <c r="IGV16" s="39"/>
      <c r="IGW16" s="39"/>
      <c r="IGX16" s="39"/>
      <c r="IGY16" s="39"/>
      <c r="IGZ16" s="39"/>
      <c r="IHA16" s="39"/>
      <c r="IHB16" s="39"/>
      <c r="IHC16" s="39"/>
      <c r="IHD16" s="39"/>
      <c r="IHE16" s="39"/>
      <c r="IHF16" s="39"/>
      <c r="IHG16" s="39"/>
      <c r="IHH16" s="39"/>
      <c r="IHI16" s="39"/>
      <c r="IHJ16" s="39"/>
      <c r="IHK16" s="39"/>
      <c r="IHL16" s="39"/>
      <c r="IHM16" s="39"/>
      <c r="IHN16" s="39"/>
      <c r="IHO16" s="39"/>
      <c r="IHP16" s="39"/>
      <c r="IHQ16" s="39"/>
      <c r="IHR16" s="39"/>
      <c r="IHS16" s="39"/>
      <c r="IHT16" s="39"/>
      <c r="IHU16" s="39"/>
      <c r="IHV16" s="39"/>
      <c r="IHW16" s="39"/>
      <c r="IHX16" s="39"/>
      <c r="IHY16" s="39"/>
      <c r="IHZ16" s="39"/>
      <c r="IIA16" s="39"/>
      <c r="IIB16" s="39"/>
      <c r="IIC16" s="39"/>
      <c r="IID16" s="39"/>
      <c r="IIE16" s="39"/>
      <c r="IIF16" s="39"/>
      <c r="IIG16" s="39"/>
      <c r="IIH16" s="39"/>
      <c r="III16" s="39"/>
      <c r="IIJ16" s="39"/>
      <c r="IIK16" s="39"/>
      <c r="IIL16" s="39"/>
      <c r="IIM16" s="39"/>
      <c r="IIN16" s="39"/>
      <c r="IIO16" s="39"/>
      <c r="IIP16" s="39"/>
      <c r="IIQ16" s="39"/>
      <c r="IIR16" s="39"/>
      <c r="IIS16" s="39"/>
      <c r="IIT16" s="39"/>
      <c r="IIU16" s="39"/>
      <c r="IIV16" s="39"/>
      <c r="IIW16" s="39"/>
      <c r="IIX16" s="39"/>
      <c r="IIY16" s="39"/>
      <c r="IIZ16" s="39"/>
      <c r="IJA16" s="39"/>
      <c r="IJB16" s="39"/>
      <c r="IJC16" s="39"/>
      <c r="IJD16" s="39"/>
      <c r="IJE16" s="39"/>
      <c r="IJF16" s="39"/>
      <c r="IJG16" s="39"/>
      <c r="IJH16" s="39"/>
      <c r="IJI16" s="39"/>
      <c r="IJJ16" s="39"/>
      <c r="IJK16" s="39"/>
      <c r="IJL16" s="39"/>
      <c r="IJM16" s="39"/>
      <c r="IJN16" s="39"/>
      <c r="IJO16" s="39"/>
      <c r="IJP16" s="39"/>
      <c r="IJQ16" s="39"/>
      <c r="IJR16" s="39"/>
      <c r="IJS16" s="39"/>
      <c r="IJT16" s="39"/>
      <c r="IJU16" s="39"/>
      <c r="IJV16" s="39"/>
      <c r="IJW16" s="39"/>
      <c r="IJX16" s="39"/>
      <c r="IJY16" s="39"/>
      <c r="IJZ16" s="39"/>
      <c r="IKA16" s="39"/>
      <c r="IKB16" s="39"/>
      <c r="IKC16" s="39"/>
      <c r="IKD16" s="39"/>
      <c r="IKE16" s="39"/>
      <c r="IKF16" s="39"/>
      <c r="IKG16" s="39"/>
      <c r="IKH16" s="39"/>
      <c r="IKI16" s="39"/>
      <c r="IKJ16" s="39"/>
      <c r="IKK16" s="39"/>
      <c r="IKL16" s="39"/>
      <c r="IKM16" s="39"/>
      <c r="IKN16" s="39"/>
      <c r="IKO16" s="39"/>
      <c r="IKP16" s="39"/>
      <c r="IKQ16" s="39"/>
      <c r="IKR16" s="39"/>
      <c r="IKS16" s="39"/>
      <c r="IKT16" s="39"/>
      <c r="IKU16" s="39"/>
      <c r="IKV16" s="39"/>
      <c r="IKW16" s="39"/>
      <c r="IKX16" s="39"/>
      <c r="IKY16" s="39"/>
      <c r="IKZ16" s="39"/>
      <c r="ILA16" s="39"/>
      <c r="ILB16" s="39"/>
      <c r="ILC16" s="39"/>
      <c r="ILD16" s="39"/>
      <c r="ILE16" s="39"/>
      <c r="ILF16" s="39"/>
      <c r="ILG16" s="39"/>
      <c r="ILH16" s="39"/>
      <c r="ILI16" s="39"/>
      <c r="ILJ16" s="39"/>
      <c r="ILK16" s="39"/>
      <c r="ILL16" s="39"/>
      <c r="ILM16" s="39"/>
      <c r="ILN16" s="39"/>
      <c r="ILO16" s="39"/>
      <c r="ILP16" s="39"/>
      <c r="ILQ16" s="39"/>
      <c r="ILR16" s="39"/>
      <c r="ILS16" s="39"/>
      <c r="ILT16" s="39"/>
      <c r="ILU16" s="39"/>
      <c r="ILV16" s="39"/>
      <c r="ILW16" s="39"/>
      <c r="ILX16" s="39"/>
      <c r="ILY16" s="39"/>
      <c r="ILZ16" s="39"/>
      <c r="IMA16" s="39"/>
      <c r="IMB16" s="39"/>
      <c r="IMC16" s="39"/>
      <c r="IMD16" s="39"/>
      <c r="IME16" s="39"/>
      <c r="IMF16" s="39"/>
      <c r="IMG16" s="39"/>
      <c r="IMH16" s="39"/>
      <c r="IMI16" s="39"/>
      <c r="IMJ16" s="39"/>
      <c r="IMK16" s="39"/>
      <c r="IML16" s="39"/>
      <c r="IMM16" s="39"/>
      <c r="IMN16" s="39"/>
      <c r="IMO16" s="39"/>
      <c r="IMP16" s="39"/>
      <c r="IMQ16" s="39"/>
      <c r="IMR16" s="39"/>
      <c r="IMS16" s="39"/>
      <c r="IMT16" s="39"/>
      <c r="IMU16" s="39"/>
      <c r="IMV16" s="39"/>
      <c r="IMW16" s="39"/>
      <c r="IMX16" s="39"/>
      <c r="IMY16" s="39"/>
      <c r="IMZ16" s="39"/>
      <c r="INA16" s="39"/>
      <c r="INB16" s="39"/>
      <c r="INC16" s="39"/>
      <c r="IND16" s="39"/>
      <c r="INE16" s="39"/>
      <c r="INF16" s="39"/>
      <c r="ING16" s="39"/>
      <c r="INH16" s="39"/>
      <c r="INI16" s="39"/>
      <c r="INJ16" s="39"/>
      <c r="INK16" s="39"/>
      <c r="INL16" s="39"/>
      <c r="INM16" s="39"/>
      <c r="INN16" s="39"/>
      <c r="INO16" s="39"/>
      <c r="INP16" s="39"/>
      <c r="INQ16" s="39"/>
      <c r="INR16" s="39"/>
      <c r="INS16" s="39"/>
      <c r="INT16" s="39"/>
      <c r="INU16" s="39"/>
      <c r="INV16" s="39"/>
      <c r="INW16" s="39"/>
      <c r="INX16" s="39"/>
      <c r="INY16" s="39"/>
      <c r="INZ16" s="39"/>
      <c r="IOA16" s="39"/>
      <c r="IOB16" s="39"/>
      <c r="IOC16" s="39"/>
      <c r="IOD16" s="39"/>
      <c r="IOE16" s="39"/>
      <c r="IOF16" s="39"/>
      <c r="IOG16" s="39"/>
      <c r="IOH16" s="39"/>
      <c r="IOI16" s="39"/>
      <c r="IOJ16" s="39"/>
      <c r="IOK16" s="39"/>
      <c r="IOL16" s="39"/>
      <c r="IOM16" s="39"/>
      <c r="ION16" s="39"/>
      <c r="IOO16" s="39"/>
      <c r="IOP16" s="39"/>
      <c r="IOQ16" s="39"/>
      <c r="IOR16" s="39"/>
      <c r="IOS16" s="39"/>
      <c r="IOT16" s="39"/>
      <c r="IOU16" s="39"/>
      <c r="IOV16" s="39"/>
      <c r="IOW16" s="39"/>
      <c r="IOX16" s="39"/>
      <c r="IOY16" s="39"/>
      <c r="IOZ16" s="39"/>
      <c r="IPA16" s="39"/>
      <c r="IPB16" s="39"/>
      <c r="IPC16" s="39"/>
      <c r="IPD16" s="39"/>
      <c r="IPE16" s="39"/>
      <c r="IPF16" s="39"/>
      <c r="IPG16" s="39"/>
      <c r="IPH16" s="39"/>
      <c r="IPI16" s="39"/>
      <c r="IPJ16" s="39"/>
      <c r="IPK16" s="39"/>
      <c r="IPL16" s="39"/>
      <c r="IPM16" s="39"/>
      <c r="IPN16" s="39"/>
      <c r="IPO16" s="39"/>
      <c r="IPP16" s="39"/>
      <c r="IPQ16" s="39"/>
      <c r="IPR16" s="39"/>
      <c r="IPS16" s="39"/>
      <c r="IPT16" s="39"/>
      <c r="IPU16" s="39"/>
      <c r="IPV16" s="39"/>
      <c r="IPW16" s="39"/>
      <c r="IPX16" s="39"/>
      <c r="IPY16" s="39"/>
      <c r="IPZ16" s="39"/>
      <c r="IQA16" s="39"/>
      <c r="IQB16" s="39"/>
      <c r="IQC16" s="39"/>
      <c r="IQD16" s="39"/>
      <c r="IQE16" s="39"/>
      <c r="IQF16" s="39"/>
      <c r="IQG16" s="39"/>
      <c r="IQH16" s="39"/>
      <c r="IQI16" s="39"/>
      <c r="IQJ16" s="39"/>
      <c r="IQK16" s="39"/>
      <c r="IQL16" s="39"/>
      <c r="IQM16" s="39"/>
      <c r="IQN16" s="39"/>
      <c r="IQO16" s="39"/>
      <c r="IQP16" s="39"/>
      <c r="IQQ16" s="39"/>
      <c r="IQR16" s="39"/>
      <c r="IQS16" s="39"/>
      <c r="IQT16" s="39"/>
      <c r="IQU16" s="39"/>
      <c r="IQV16" s="39"/>
      <c r="IQW16" s="39"/>
      <c r="IQX16" s="39"/>
      <c r="IQY16" s="39"/>
      <c r="IQZ16" s="39"/>
      <c r="IRA16" s="39"/>
      <c r="IRB16" s="39"/>
      <c r="IRC16" s="39"/>
      <c r="IRD16" s="39"/>
      <c r="IRE16" s="39"/>
      <c r="IRF16" s="39"/>
      <c r="IRG16" s="39"/>
      <c r="IRH16" s="39"/>
      <c r="IRI16" s="39"/>
      <c r="IRJ16" s="39"/>
      <c r="IRK16" s="39"/>
      <c r="IRL16" s="39"/>
      <c r="IRM16" s="39"/>
      <c r="IRN16" s="39"/>
      <c r="IRO16" s="39"/>
      <c r="IRP16" s="39"/>
      <c r="IRQ16" s="39"/>
      <c r="IRR16" s="39"/>
      <c r="IRS16" s="39"/>
      <c r="IRT16" s="39"/>
      <c r="IRU16" s="39"/>
      <c r="IRV16" s="39"/>
      <c r="IRW16" s="39"/>
      <c r="IRX16" s="39"/>
      <c r="IRY16" s="39"/>
      <c r="IRZ16" s="39"/>
      <c r="ISA16" s="39"/>
      <c r="ISB16" s="39"/>
      <c r="ISC16" s="39"/>
      <c r="ISD16" s="39"/>
      <c r="ISE16" s="39"/>
      <c r="ISF16" s="39"/>
      <c r="ISG16" s="39"/>
      <c r="ISH16" s="39"/>
      <c r="ISI16" s="39"/>
      <c r="ISJ16" s="39"/>
      <c r="ISK16" s="39"/>
      <c r="ISL16" s="39"/>
      <c r="ISM16" s="39"/>
      <c r="ISN16" s="39"/>
      <c r="ISO16" s="39"/>
      <c r="ISP16" s="39"/>
      <c r="ISQ16" s="39"/>
      <c r="ISR16" s="39"/>
      <c r="ISS16" s="39"/>
      <c r="IST16" s="39"/>
      <c r="ISU16" s="39"/>
      <c r="ISV16" s="39"/>
      <c r="ISW16" s="39"/>
      <c r="ISX16" s="39"/>
      <c r="ISY16" s="39"/>
      <c r="ISZ16" s="39"/>
      <c r="ITA16" s="39"/>
      <c r="ITB16" s="39"/>
      <c r="ITC16" s="39"/>
      <c r="ITD16" s="39"/>
      <c r="ITE16" s="39"/>
      <c r="ITF16" s="39"/>
      <c r="ITG16" s="39"/>
      <c r="ITH16" s="39"/>
      <c r="ITI16" s="39"/>
      <c r="ITJ16" s="39"/>
      <c r="ITK16" s="39"/>
      <c r="ITL16" s="39"/>
      <c r="ITM16" s="39"/>
      <c r="ITN16" s="39"/>
      <c r="ITO16" s="39"/>
      <c r="ITP16" s="39"/>
      <c r="ITQ16" s="39"/>
      <c r="ITR16" s="39"/>
      <c r="ITS16" s="39"/>
      <c r="ITT16" s="39"/>
      <c r="ITU16" s="39"/>
      <c r="ITV16" s="39"/>
      <c r="ITW16" s="39"/>
      <c r="ITX16" s="39"/>
      <c r="ITY16" s="39"/>
      <c r="ITZ16" s="39"/>
      <c r="IUA16" s="39"/>
      <c r="IUB16" s="39"/>
      <c r="IUC16" s="39"/>
      <c r="IUD16" s="39"/>
      <c r="IUE16" s="39"/>
      <c r="IUF16" s="39"/>
      <c r="IUG16" s="39"/>
      <c r="IUH16" s="39"/>
      <c r="IUI16" s="39"/>
      <c r="IUJ16" s="39"/>
      <c r="IUK16" s="39"/>
      <c r="IUL16" s="39"/>
      <c r="IUM16" s="39"/>
      <c r="IUN16" s="39"/>
      <c r="IUO16" s="39"/>
      <c r="IUP16" s="39"/>
      <c r="IUQ16" s="39"/>
      <c r="IUR16" s="39"/>
      <c r="IUS16" s="39"/>
      <c r="IUT16" s="39"/>
      <c r="IUU16" s="39"/>
      <c r="IUV16" s="39"/>
      <c r="IUW16" s="39"/>
      <c r="IUX16" s="39"/>
      <c r="IUY16" s="39"/>
      <c r="IUZ16" s="39"/>
      <c r="IVA16" s="39"/>
      <c r="IVB16" s="39"/>
      <c r="IVC16" s="39"/>
      <c r="IVD16" s="39"/>
      <c r="IVE16" s="39"/>
      <c r="IVF16" s="39"/>
      <c r="IVG16" s="39"/>
      <c r="IVH16" s="39"/>
      <c r="IVI16" s="39"/>
      <c r="IVJ16" s="39"/>
      <c r="IVK16" s="39"/>
      <c r="IVL16" s="39"/>
      <c r="IVM16" s="39"/>
      <c r="IVN16" s="39"/>
      <c r="IVO16" s="39"/>
      <c r="IVP16" s="39"/>
      <c r="IVQ16" s="39"/>
      <c r="IVR16" s="39"/>
      <c r="IVS16" s="39"/>
      <c r="IVT16" s="39"/>
      <c r="IVU16" s="39"/>
      <c r="IVV16" s="39"/>
      <c r="IVW16" s="39"/>
      <c r="IVX16" s="39"/>
      <c r="IVY16" s="39"/>
      <c r="IVZ16" s="39"/>
      <c r="IWA16" s="39"/>
      <c r="IWB16" s="39"/>
      <c r="IWC16" s="39"/>
      <c r="IWD16" s="39"/>
      <c r="IWE16" s="39"/>
      <c r="IWF16" s="39"/>
      <c r="IWG16" s="39"/>
      <c r="IWH16" s="39"/>
      <c r="IWI16" s="39"/>
      <c r="IWJ16" s="39"/>
      <c r="IWK16" s="39"/>
      <c r="IWL16" s="39"/>
      <c r="IWM16" s="39"/>
      <c r="IWN16" s="39"/>
      <c r="IWO16" s="39"/>
      <c r="IWP16" s="39"/>
      <c r="IWQ16" s="39"/>
      <c r="IWR16" s="39"/>
      <c r="IWS16" s="39"/>
      <c r="IWT16" s="39"/>
      <c r="IWU16" s="39"/>
      <c r="IWV16" s="39"/>
      <c r="IWW16" s="39"/>
      <c r="IWX16" s="39"/>
      <c r="IWY16" s="39"/>
      <c r="IWZ16" s="39"/>
      <c r="IXA16" s="39"/>
      <c r="IXB16" s="39"/>
      <c r="IXC16" s="39"/>
      <c r="IXD16" s="39"/>
      <c r="IXE16" s="39"/>
      <c r="IXF16" s="39"/>
      <c r="IXG16" s="39"/>
      <c r="IXH16" s="39"/>
      <c r="IXI16" s="39"/>
      <c r="IXJ16" s="39"/>
      <c r="IXK16" s="39"/>
      <c r="IXL16" s="39"/>
      <c r="IXM16" s="39"/>
      <c r="IXN16" s="39"/>
      <c r="IXO16" s="39"/>
      <c r="IXP16" s="39"/>
      <c r="IXQ16" s="39"/>
      <c r="IXR16" s="39"/>
      <c r="IXS16" s="39"/>
      <c r="IXT16" s="39"/>
      <c r="IXU16" s="39"/>
      <c r="IXV16" s="39"/>
      <c r="IXW16" s="39"/>
      <c r="IXX16" s="39"/>
      <c r="IXY16" s="39"/>
      <c r="IXZ16" s="39"/>
      <c r="IYA16" s="39"/>
      <c r="IYB16" s="39"/>
      <c r="IYC16" s="39"/>
      <c r="IYD16" s="39"/>
      <c r="IYE16" s="39"/>
      <c r="IYF16" s="39"/>
      <c r="IYG16" s="39"/>
      <c r="IYH16" s="39"/>
      <c r="IYI16" s="39"/>
      <c r="IYJ16" s="39"/>
      <c r="IYK16" s="39"/>
      <c r="IYL16" s="39"/>
      <c r="IYM16" s="39"/>
      <c r="IYN16" s="39"/>
      <c r="IYO16" s="39"/>
      <c r="IYP16" s="39"/>
      <c r="IYQ16" s="39"/>
      <c r="IYR16" s="39"/>
      <c r="IYS16" s="39"/>
      <c r="IYT16" s="39"/>
      <c r="IYU16" s="39"/>
      <c r="IYV16" s="39"/>
      <c r="IYW16" s="39"/>
      <c r="IYX16" s="39"/>
      <c r="IYY16" s="39"/>
      <c r="IYZ16" s="39"/>
      <c r="IZA16" s="39"/>
      <c r="IZB16" s="39"/>
      <c r="IZC16" s="39"/>
      <c r="IZD16" s="39"/>
      <c r="IZE16" s="39"/>
      <c r="IZF16" s="39"/>
      <c r="IZG16" s="39"/>
      <c r="IZH16" s="39"/>
      <c r="IZI16" s="39"/>
      <c r="IZJ16" s="39"/>
      <c r="IZK16" s="39"/>
      <c r="IZL16" s="39"/>
      <c r="IZM16" s="39"/>
      <c r="IZN16" s="39"/>
      <c r="IZO16" s="39"/>
      <c r="IZP16" s="39"/>
      <c r="IZQ16" s="39"/>
      <c r="IZR16" s="39"/>
      <c r="IZS16" s="39"/>
      <c r="IZT16" s="39"/>
      <c r="IZU16" s="39"/>
      <c r="IZV16" s="39"/>
      <c r="IZW16" s="39"/>
      <c r="IZX16" s="39"/>
      <c r="IZY16" s="39"/>
      <c r="IZZ16" s="39"/>
      <c r="JAA16" s="39"/>
      <c r="JAB16" s="39"/>
      <c r="JAC16" s="39"/>
      <c r="JAD16" s="39"/>
      <c r="JAE16" s="39"/>
      <c r="JAF16" s="39"/>
      <c r="JAG16" s="39"/>
      <c r="JAH16" s="39"/>
      <c r="JAI16" s="39"/>
      <c r="JAJ16" s="39"/>
      <c r="JAK16" s="39"/>
      <c r="JAL16" s="39"/>
      <c r="JAM16" s="39"/>
      <c r="JAN16" s="39"/>
      <c r="JAO16" s="39"/>
      <c r="JAP16" s="39"/>
      <c r="JAQ16" s="39"/>
      <c r="JAR16" s="39"/>
      <c r="JAS16" s="39"/>
      <c r="JAT16" s="39"/>
      <c r="JAU16" s="39"/>
      <c r="JAV16" s="39"/>
      <c r="JAW16" s="39"/>
      <c r="JAX16" s="39"/>
      <c r="JAY16" s="39"/>
      <c r="JAZ16" s="39"/>
      <c r="JBA16" s="39"/>
      <c r="JBB16" s="39"/>
      <c r="JBC16" s="39"/>
      <c r="JBD16" s="39"/>
      <c r="JBE16" s="39"/>
      <c r="JBF16" s="39"/>
      <c r="JBG16" s="39"/>
      <c r="JBH16" s="39"/>
      <c r="JBI16" s="39"/>
      <c r="JBJ16" s="39"/>
      <c r="JBK16" s="39"/>
      <c r="JBL16" s="39"/>
      <c r="JBM16" s="39"/>
      <c r="JBN16" s="39"/>
      <c r="JBO16" s="39"/>
      <c r="JBP16" s="39"/>
      <c r="JBQ16" s="39"/>
      <c r="JBR16" s="39"/>
      <c r="JBS16" s="39"/>
      <c r="JBT16" s="39"/>
      <c r="JBU16" s="39"/>
      <c r="JBV16" s="39"/>
      <c r="JBW16" s="39"/>
      <c r="JBX16" s="39"/>
      <c r="JBY16" s="39"/>
      <c r="JBZ16" s="39"/>
      <c r="JCA16" s="39"/>
      <c r="JCB16" s="39"/>
      <c r="JCC16" s="39"/>
      <c r="JCD16" s="39"/>
      <c r="JCE16" s="39"/>
      <c r="JCF16" s="39"/>
      <c r="JCG16" s="39"/>
      <c r="JCH16" s="39"/>
      <c r="JCI16" s="39"/>
      <c r="JCJ16" s="39"/>
      <c r="JCK16" s="39"/>
      <c r="JCL16" s="39"/>
      <c r="JCM16" s="39"/>
      <c r="JCN16" s="39"/>
      <c r="JCO16" s="39"/>
      <c r="JCP16" s="39"/>
      <c r="JCQ16" s="39"/>
      <c r="JCR16" s="39"/>
      <c r="JCS16" s="39"/>
      <c r="JCT16" s="39"/>
      <c r="JCU16" s="39"/>
      <c r="JCV16" s="39"/>
      <c r="JCW16" s="39"/>
      <c r="JCX16" s="39"/>
      <c r="JCY16" s="39"/>
      <c r="JCZ16" s="39"/>
      <c r="JDA16" s="39"/>
      <c r="JDB16" s="39"/>
      <c r="JDC16" s="39"/>
      <c r="JDD16" s="39"/>
      <c r="JDE16" s="39"/>
      <c r="JDF16" s="39"/>
      <c r="JDG16" s="39"/>
      <c r="JDH16" s="39"/>
      <c r="JDI16" s="39"/>
      <c r="JDJ16" s="39"/>
      <c r="JDK16" s="39"/>
      <c r="JDL16" s="39"/>
      <c r="JDM16" s="39"/>
      <c r="JDN16" s="39"/>
      <c r="JDO16" s="39"/>
      <c r="JDP16" s="39"/>
      <c r="JDQ16" s="39"/>
      <c r="JDR16" s="39"/>
      <c r="JDS16" s="39"/>
      <c r="JDT16" s="39"/>
      <c r="JDU16" s="39"/>
      <c r="JDV16" s="39"/>
      <c r="JDW16" s="39"/>
      <c r="JDX16" s="39"/>
      <c r="JDY16" s="39"/>
      <c r="JDZ16" s="39"/>
      <c r="JEA16" s="39"/>
      <c r="JEB16" s="39"/>
      <c r="JEC16" s="39"/>
      <c r="JED16" s="39"/>
      <c r="JEE16" s="39"/>
      <c r="JEF16" s="39"/>
      <c r="JEG16" s="39"/>
      <c r="JEH16" s="39"/>
      <c r="JEI16" s="39"/>
      <c r="JEJ16" s="39"/>
      <c r="JEK16" s="39"/>
      <c r="JEL16" s="39"/>
      <c r="JEM16" s="39"/>
      <c r="JEN16" s="39"/>
      <c r="JEO16" s="39"/>
      <c r="JEP16" s="39"/>
      <c r="JEQ16" s="39"/>
      <c r="JER16" s="39"/>
      <c r="JES16" s="39"/>
      <c r="JET16" s="39"/>
      <c r="JEU16" s="39"/>
      <c r="JEV16" s="39"/>
      <c r="JEW16" s="39"/>
      <c r="JEX16" s="39"/>
      <c r="JEY16" s="39"/>
      <c r="JEZ16" s="39"/>
      <c r="JFA16" s="39"/>
      <c r="JFB16" s="39"/>
      <c r="JFC16" s="39"/>
      <c r="JFD16" s="39"/>
      <c r="JFE16" s="39"/>
      <c r="JFF16" s="39"/>
      <c r="JFG16" s="39"/>
      <c r="JFH16" s="39"/>
      <c r="JFI16" s="39"/>
      <c r="JFJ16" s="39"/>
      <c r="JFK16" s="39"/>
      <c r="JFL16" s="39"/>
      <c r="JFM16" s="39"/>
      <c r="JFN16" s="39"/>
      <c r="JFO16" s="39"/>
      <c r="JFP16" s="39"/>
      <c r="JFQ16" s="39"/>
      <c r="JFR16" s="39"/>
      <c r="JFS16" s="39"/>
      <c r="JFT16" s="39"/>
      <c r="JFU16" s="39"/>
      <c r="JFV16" s="39"/>
      <c r="JFW16" s="39"/>
      <c r="JFX16" s="39"/>
      <c r="JFY16" s="39"/>
      <c r="JFZ16" s="39"/>
      <c r="JGA16" s="39"/>
      <c r="JGB16" s="39"/>
      <c r="JGC16" s="39"/>
      <c r="JGD16" s="39"/>
      <c r="JGE16" s="39"/>
      <c r="JGF16" s="39"/>
      <c r="JGG16" s="39"/>
      <c r="JGH16" s="39"/>
      <c r="JGI16" s="39"/>
      <c r="JGJ16" s="39"/>
      <c r="JGK16" s="39"/>
      <c r="JGL16" s="39"/>
      <c r="JGM16" s="39"/>
      <c r="JGN16" s="39"/>
      <c r="JGO16" s="39"/>
      <c r="JGP16" s="39"/>
      <c r="JGQ16" s="39"/>
      <c r="JGR16" s="39"/>
      <c r="JGS16" s="39"/>
      <c r="JGT16" s="39"/>
      <c r="JGU16" s="39"/>
      <c r="JGV16" s="39"/>
      <c r="JGW16" s="39"/>
      <c r="JGX16" s="39"/>
      <c r="JGY16" s="39"/>
      <c r="JGZ16" s="39"/>
      <c r="JHA16" s="39"/>
      <c r="JHB16" s="39"/>
      <c r="JHC16" s="39"/>
      <c r="JHD16" s="39"/>
      <c r="JHE16" s="39"/>
      <c r="JHF16" s="39"/>
      <c r="JHG16" s="39"/>
      <c r="JHH16" s="39"/>
      <c r="JHI16" s="39"/>
      <c r="JHJ16" s="39"/>
      <c r="JHK16" s="39"/>
      <c r="JHL16" s="39"/>
      <c r="JHM16" s="39"/>
      <c r="JHN16" s="39"/>
      <c r="JHO16" s="39"/>
      <c r="JHP16" s="39"/>
      <c r="JHQ16" s="39"/>
      <c r="JHR16" s="39"/>
      <c r="JHS16" s="39"/>
      <c r="JHT16" s="39"/>
      <c r="JHU16" s="39"/>
      <c r="JHV16" s="39"/>
      <c r="JHW16" s="39"/>
      <c r="JHX16" s="39"/>
      <c r="JHY16" s="39"/>
      <c r="JHZ16" s="39"/>
      <c r="JIA16" s="39"/>
      <c r="JIB16" s="39"/>
      <c r="JIC16" s="39"/>
      <c r="JID16" s="39"/>
      <c r="JIE16" s="39"/>
      <c r="JIF16" s="39"/>
      <c r="JIG16" s="39"/>
      <c r="JIH16" s="39"/>
      <c r="JII16" s="39"/>
      <c r="JIJ16" s="39"/>
      <c r="JIK16" s="39"/>
      <c r="JIL16" s="39"/>
      <c r="JIM16" s="39"/>
      <c r="JIN16" s="39"/>
      <c r="JIO16" s="39"/>
      <c r="JIP16" s="39"/>
      <c r="JIQ16" s="39"/>
      <c r="JIR16" s="39"/>
      <c r="JIS16" s="39"/>
      <c r="JIT16" s="39"/>
      <c r="JIU16" s="39"/>
      <c r="JIV16" s="39"/>
      <c r="JIW16" s="39"/>
      <c r="JIX16" s="39"/>
      <c r="JIY16" s="39"/>
      <c r="JIZ16" s="39"/>
      <c r="JJA16" s="39"/>
      <c r="JJB16" s="39"/>
      <c r="JJC16" s="39"/>
      <c r="JJD16" s="39"/>
      <c r="JJE16" s="39"/>
      <c r="JJF16" s="39"/>
      <c r="JJG16" s="39"/>
      <c r="JJH16" s="39"/>
      <c r="JJI16" s="39"/>
      <c r="JJJ16" s="39"/>
      <c r="JJK16" s="39"/>
      <c r="JJL16" s="39"/>
      <c r="JJM16" s="39"/>
      <c r="JJN16" s="39"/>
      <c r="JJO16" s="39"/>
      <c r="JJP16" s="39"/>
      <c r="JJQ16" s="39"/>
      <c r="JJR16" s="39"/>
      <c r="JJS16" s="39"/>
      <c r="JJT16" s="39"/>
      <c r="JJU16" s="39"/>
      <c r="JJV16" s="39"/>
      <c r="JJW16" s="39"/>
      <c r="JJX16" s="39"/>
      <c r="JJY16" s="39"/>
      <c r="JJZ16" s="39"/>
      <c r="JKA16" s="39"/>
      <c r="JKB16" s="39"/>
      <c r="JKC16" s="39"/>
      <c r="JKD16" s="39"/>
      <c r="JKE16" s="39"/>
      <c r="JKF16" s="39"/>
      <c r="JKG16" s="39"/>
      <c r="JKH16" s="39"/>
      <c r="JKI16" s="39"/>
      <c r="JKJ16" s="39"/>
      <c r="JKK16" s="39"/>
      <c r="JKL16" s="39"/>
      <c r="JKM16" s="39"/>
      <c r="JKN16" s="39"/>
      <c r="JKO16" s="39"/>
      <c r="JKP16" s="39"/>
      <c r="JKQ16" s="39"/>
      <c r="JKR16" s="39"/>
      <c r="JKS16" s="39"/>
      <c r="JKT16" s="39"/>
      <c r="JKU16" s="39"/>
      <c r="JKV16" s="39"/>
      <c r="JKW16" s="39"/>
      <c r="JKX16" s="39"/>
      <c r="JKY16" s="39"/>
      <c r="JKZ16" s="39"/>
      <c r="JLA16" s="39"/>
      <c r="JLB16" s="39"/>
      <c r="JLC16" s="39"/>
      <c r="JLD16" s="39"/>
      <c r="JLE16" s="39"/>
      <c r="JLF16" s="39"/>
      <c r="JLG16" s="39"/>
      <c r="JLH16" s="39"/>
      <c r="JLI16" s="39"/>
      <c r="JLJ16" s="39"/>
      <c r="JLK16" s="39"/>
      <c r="JLL16" s="39"/>
      <c r="JLM16" s="39"/>
      <c r="JLN16" s="39"/>
      <c r="JLO16" s="39"/>
      <c r="JLP16" s="39"/>
      <c r="JLQ16" s="39"/>
      <c r="JLR16" s="39"/>
      <c r="JLS16" s="39"/>
      <c r="JLT16" s="39"/>
      <c r="JLU16" s="39"/>
      <c r="JLV16" s="39"/>
      <c r="JLW16" s="39"/>
      <c r="JLX16" s="39"/>
      <c r="JLY16" s="39"/>
      <c r="JLZ16" s="39"/>
      <c r="JMA16" s="39"/>
      <c r="JMB16" s="39"/>
      <c r="JMC16" s="39"/>
      <c r="JMD16" s="39"/>
      <c r="JME16" s="39"/>
      <c r="JMF16" s="39"/>
      <c r="JMG16" s="39"/>
      <c r="JMH16" s="39"/>
      <c r="JMI16" s="39"/>
      <c r="JMJ16" s="39"/>
      <c r="JMK16" s="39"/>
      <c r="JML16" s="39"/>
      <c r="JMM16" s="39"/>
      <c r="JMN16" s="39"/>
      <c r="JMO16" s="39"/>
      <c r="JMP16" s="39"/>
      <c r="JMQ16" s="39"/>
      <c r="JMR16" s="39"/>
      <c r="JMS16" s="39"/>
      <c r="JMT16" s="39"/>
      <c r="JMU16" s="39"/>
      <c r="JMV16" s="39"/>
      <c r="JMW16" s="39"/>
      <c r="JMX16" s="39"/>
      <c r="JMY16" s="39"/>
      <c r="JMZ16" s="39"/>
      <c r="JNA16" s="39"/>
      <c r="JNB16" s="39"/>
      <c r="JNC16" s="39"/>
      <c r="JND16" s="39"/>
      <c r="JNE16" s="39"/>
      <c r="JNF16" s="39"/>
      <c r="JNG16" s="39"/>
      <c r="JNH16" s="39"/>
      <c r="JNI16" s="39"/>
      <c r="JNJ16" s="39"/>
      <c r="JNK16" s="39"/>
      <c r="JNL16" s="39"/>
      <c r="JNM16" s="39"/>
      <c r="JNN16" s="39"/>
      <c r="JNO16" s="39"/>
      <c r="JNP16" s="39"/>
      <c r="JNQ16" s="39"/>
      <c r="JNR16" s="39"/>
      <c r="JNS16" s="39"/>
      <c r="JNT16" s="39"/>
      <c r="JNU16" s="39"/>
      <c r="JNV16" s="39"/>
      <c r="JNW16" s="39"/>
      <c r="JNX16" s="39"/>
      <c r="JNY16" s="39"/>
      <c r="JNZ16" s="39"/>
      <c r="JOA16" s="39"/>
      <c r="JOB16" s="39"/>
      <c r="JOC16" s="39"/>
      <c r="JOD16" s="39"/>
      <c r="JOE16" s="39"/>
      <c r="JOF16" s="39"/>
      <c r="JOG16" s="39"/>
      <c r="JOH16" s="39"/>
      <c r="JOI16" s="39"/>
      <c r="JOJ16" s="39"/>
      <c r="JOK16" s="39"/>
      <c r="JOL16" s="39"/>
      <c r="JOM16" s="39"/>
      <c r="JON16" s="39"/>
      <c r="JOO16" s="39"/>
      <c r="JOP16" s="39"/>
      <c r="JOQ16" s="39"/>
      <c r="JOR16" s="39"/>
      <c r="JOS16" s="39"/>
      <c r="JOT16" s="39"/>
      <c r="JOU16" s="39"/>
      <c r="JOV16" s="39"/>
      <c r="JOW16" s="39"/>
      <c r="JOX16" s="39"/>
      <c r="JOY16" s="39"/>
      <c r="JOZ16" s="39"/>
      <c r="JPA16" s="39"/>
      <c r="JPB16" s="39"/>
      <c r="JPC16" s="39"/>
      <c r="JPD16" s="39"/>
      <c r="JPE16" s="39"/>
      <c r="JPF16" s="39"/>
      <c r="JPG16" s="39"/>
      <c r="JPH16" s="39"/>
      <c r="JPI16" s="39"/>
      <c r="JPJ16" s="39"/>
      <c r="JPK16" s="39"/>
      <c r="JPL16" s="39"/>
      <c r="JPM16" s="39"/>
      <c r="JPN16" s="39"/>
      <c r="JPO16" s="39"/>
      <c r="JPP16" s="39"/>
      <c r="JPQ16" s="39"/>
      <c r="JPR16" s="39"/>
      <c r="JPS16" s="39"/>
      <c r="JPT16" s="39"/>
      <c r="JPU16" s="39"/>
      <c r="JPV16" s="39"/>
      <c r="JPW16" s="39"/>
      <c r="JPX16" s="39"/>
      <c r="JPY16" s="39"/>
      <c r="JPZ16" s="39"/>
      <c r="JQA16" s="39"/>
      <c r="JQB16" s="39"/>
      <c r="JQC16" s="39"/>
      <c r="JQD16" s="39"/>
      <c r="JQE16" s="39"/>
      <c r="JQF16" s="39"/>
      <c r="JQG16" s="39"/>
      <c r="JQH16" s="39"/>
      <c r="JQI16" s="39"/>
      <c r="JQJ16" s="39"/>
      <c r="JQK16" s="39"/>
      <c r="JQL16" s="39"/>
      <c r="JQM16" s="39"/>
      <c r="JQN16" s="39"/>
      <c r="JQO16" s="39"/>
      <c r="JQP16" s="39"/>
      <c r="JQQ16" s="39"/>
      <c r="JQR16" s="39"/>
      <c r="JQS16" s="39"/>
      <c r="JQT16" s="39"/>
      <c r="JQU16" s="39"/>
      <c r="JQV16" s="39"/>
      <c r="JQW16" s="39"/>
      <c r="JQX16" s="39"/>
      <c r="JQY16" s="39"/>
      <c r="JQZ16" s="39"/>
      <c r="JRA16" s="39"/>
      <c r="JRB16" s="39"/>
      <c r="JRC16" s="39"/>
      <c r="JRD16" s="39"/>
      <c r="JRE16" s="39"/>
      <c r="JRF16" s="39"/>
      <c r="JRG16" s="39"/>
      <c r="JRH16" s="39"/>
      <c r="JRI16" s="39"/>
      <c r="JRJ16" s="39"/>
      <c r="JRK16" s="39"/>
      <c r="JRL16" s="39"/>
      <c r="JRM16" s="39"/>
      <c r="JRN16" s="39"/>
      <c r="JRO16" s="39"/>
      <c r="JRP16" s="39"/>
      <c r="JRQ16" s="39"/>
      <c r="JRR16" s="39"/>
      <c r="JRS16" s="39"/>
      <c r="JRT16" s="39"/>
      <c r="JRU16" s="39"/>
      <c r="JRV16" s="39"/>
      <c r="JRW16" s="39"/>
      <c r="JRX16" s="39"/>
      <c r="JRY16" s="39"/>
      <c r="JRZ16" s="39"/>
      <c r="JSA16" s="39"/>
      <c r="JSB16" s="39"/>
      <c r="JSC16" s="39"/>
      <c r="JSD16" s="39"/>
      <c r="JSE16" s="39"/>
      <c r="JSF16" s="39"/>
      <c r="JSG16" s="39"/>
      <c r="JSH16" s="39"/>
      <c r="JSI16" s="39"/>
      <c r="JSJ16" s="39"/>
      <c r="JSK16" s="39"/>
      <c r="JSL16" s="39"/>
      <c r="JSM16" s="39"/>
      <c r="JSN16" s="39"/>
      <c r="JSO16" s="39"/>
      <c r="JSP16" s="39"/>
      <c r="JSQ16" s="39"/>
      <c r="JSR16" s="39"/>
      <c r="JSS16" s="39"/>
      <c r="JST16" s="39"/>
      <c r="JSU16" s="39"/>
      <c r="JSV16" s="39"/>
      <c r="JSW16" s="39"/>
      <c r="JSX16" s="39"/>
      <c r="JSY16" s="39"/>
      <c r="JSZ16" s="39"/>
      <c r="JTA16" s="39"/>
      <c r="JTB16" s="39"/>
      <c r="JTC16" s="39"/>
      <c r="JTD16" s="39"/>
      <c r="JTE16" s="39"/>
      <c r="JTF16" s="39"/>
      <c r="JTG16" s="39"/>
      <c r="JTH16" s="39"/>
      <c r="JTI16" s="39"/>
      <c r="JTJ16" s="39"/>
      <c r="JTK16" s="39"/>
      <c r="JTL16" s="39"/>
      <c r="JTM16" s="39"/>
      <c r="JTN16" s="39"/>
      <c r="JTO16" s="39"/>
      <c r="JTP16" s="39"/>
      <c r="JTQ16" s="39"/>
      <c r="JTR16" s="39"/>
      <c r="JTS16" s="39"/>
      <c r="JTT16" s="39"/>
      <c r="JTU16" s="39"/>
      <c r="JTV16" s="39"/>
      <c r="JTW16" s="39"/>
      <c r="JTX16" s="39"/>
      <c r="JTY16" s="39"/>
      <c r="JTZ16" s="39"/>
      <c r="JUA16" s="39"/>
      <c r="JUB16" s="39"/>
      <c r="JUC16" s="39"/>
      <c r="JUD16" s="39"/>
      <c r="JUE16" s="39"/>
      <c r="JUF16" s="39"/>
      <c r="JUG16" s="39"/>
      <c r="JUH16" s="39"/>
      <c r="JUI16" s="39"/>
      <c r="JUJ16" s="39"/>
      <c r="JUK16" s="39"/>
      <c r="JUL16" s="39"/>
      <c r="JUM16" s="39"/>
      <c r="JUN16" s="39"/>
      <c r="JUO16" s="39"/>
      <c r="JUP16" s="39"/>
      <c r="JUQ16" s="39"/>
      <c r="JUR16" s="39"/>
      <c r="JUS16" s="39"/>
      <c r="JUT16" s="39"/>
      <c r="JUU16" s="39"/>
      <c r="JUV16" s="39"/>
      <c r="JUW16" s="39"/>
      <c r="JUX16" s="39"/>
      <c r="JUY16" s="39"/>
      <c r="JUZ16" s="39"/>
      <c r="JVA16" s="39"/>
      <c r="JVB16" s="39"/>
      <c r="JVC16" s="39"/>
      <c r="JVD16" s="39"/>
      <c r="JVE16" s="39"/>
      <c r="JVF16" s="39"/>
      <c r="JVG16" s="39"/>
      <c r="JVH16" s="39"/>
      <c r="JVI16" s="39"/>
      <c r="JVJ16" s="39"/>
      <c r="JVK16" s="39"/>
      <c r="JVL16" s="39"/>
      <c r="JVM16" s="39"/>
      <c r="JVN16" s="39"/>
      <c r="JVO16" s="39"/>
      <c r="JVP16" s="39"/>
      <c r="JVQ16" s="39"/>
      <c r="JVR16" s="39"/>
      <c r="JVS16" s="39"/>
      <c r="JVT16" s="39"/>
      <c r="JVU16" s="39"/>
      <c r="JVV16" s="39"/>
      <c r="JVW16" s="39"/>
      <c r="JVX16" s="39"/>
      <c r="JVY16" s="39"/>
      <c r="JVZ16" s="39"/>
      <c r="JWA16" s="39"/>
      <c r="JWB16" s="39"/>
      <c r="JWC16" s="39"/>
      <c r="JWD16" s="39"/>
      <c r="JWE16" s="39"/>
      <c r="JWF16" s="39"/>
      <c r="JWG16" s="39"/>
      <c r="JWH16" s="39"/>
      <c r="JWI16" s="39"/>
      <c r="JWJ16" s="39"/>
      <c r="JWK16" s="39"/>
      <c r="JWL16" s="39"/>
      <c r="JWM16" s="39"/>
      <c r="JWN16" s="39"/>
      <c r="JWO16" s="39"/>
      <c r="JWP16" s="39"/>
      <c r="JWQ16" s="39"/>
      <c r="JWR16" s="39"/>
      <c r="JWS16" s="39"/>
      <c r="JWT16" s="39"/>
      <c r="JWU16" s="39"/>
      <c r="JWV16" s="39"/>
      <c r="JWW16" s="39"/>
      <c r="JWX16" s="39"/>
      <c r="JWY16" s="39"/>
      <c r="JWZ16" s="39"/>
      <c r="JXA16" s="39"/>
      <c r="JXB16" s="39"/>
      <c r="JXC16" s="39"/>
      <c r="JXD16" s="39"/>
      <c r="JXE16" s="39"/>
      <c r="JXF16" s="39"/>
      <c r="JXG16" s="39"/>
      <c r="JXH16" s="39"/>
      <c r="JXI16" s="39"/>
      <c r="JXJ16" s="39"/>
      <c r="JXK16" s="39"/>
      <c r="JXL16" s="39"/>
      <c r="JXM16" s="39"/>
      <c r="JXN16" s="39"/>
      <c r="JXO16" s="39"/>
      <c r="JXP16" s="39"/>
      <c r="JXQ16" s="39"/>
      <c r="JXR16" s="39"/>
      <c r="JXS16" s="39"/>
      <c r="JXT16" s="39"/>
      <c r="JXU16" s="39"/>
      <c r="JXV16" s="39"/>
      <c r="JXW16" s="39"/>
      <c r="JXX16" s="39"/>
      <c r="JXY16" s="39"/>
      <c r="JXZ16" s="39"/>
      <c r="JYA16" s="39"/>
      <c r="JYB16" s="39"/>
      <c r="JYC16" s="39"/>
      <c r="JYD16" s="39"/>
      <c r="JYE16" s="39"/>
      <c r="JYF16" s="39"/>
      <c r="JYG16" s="39"/>
      <c r="JYH16" s="39"/>
      <c r="JYI16" s="39"/>
      <c r="JYJ16" s="39"/>
      <c r="JYK16" s="39"/>
      <c r="JYL16" s="39"/>
      <c r="JYM16" s="39"/>
      <c r="JYN16" s="39"/>
      <c r="JYO16" s="39"/>
      <c r="JYP16" s="39"/>
      <c r="JYQ16" s="39"/>
      <c r="JYR16" s="39"/>
      <c r="JYS16" s="39"/>
      <c r="JYT16" s="39"/>
      <c r="JYU16" s="39"/>
      <c r="JYV16" s="39"/>
      <c r="JYW16" s="39"/>
      <c r="JYX16" s="39"/>
      <c r="JYY16" s="39"/>
      <c r="JYZ16" s="39"/>
      <c r="JZA16" s="39"/>
      <c r="JZB16" s="39"/>
      <c r="JZC16" s="39"/>
      <c r="JZD16" s="39"/>
      <c r="JZE16" s="39"/>
      <c r="JZF16" s="39"/>
      <c r="JZG16" s="39"/>
      <c r="JZH16" s="39"/>
      <c r="JZI16" s="39"/>
      <c r="JZJ16" s="39"/>
      <c r="JZK16" s="39"/>
      <c r="JZL16" s="39"/>
      <c r="JZM16" s="39"/>
      <c r="JZN16" s="39"/>
      <c r="JZO16" s="39"/>
      <c r="JZP16" s="39"/>
      <c r="JZQ16" s="39"/>
      <c r="JZR16" s="39"/>
      <c r="JZS16" s="39"/>
      <c r="JZT16" s="39"/>
      <c r="JZU16" s="39"/>
      <c r="JZV16" s="39"/>
      <c r="JZW16" s="39"/>
      <c r="JZX16" s="39"/>
      <c r="JZY16" s="39"/>
      <c r="JZZ16" s="39"/>
      <c r="KAA16" s="39"/>
      <c r="KAB16" s="39"/>
      <c r="KAC16" s="39"/>
      <c r="KAD16" s="39"/>
      <c r="KAE16" s="39"/>
      <c r="KAF16" s="39"/>
      <c r="KAG16" s="39"/>
      <c r="KAH16" s="39"/>
      <c r="KAI16" s="39"/>
      <c r="KAJ16" s="39"/>
      <c r="KAK16" s="39"/>
      <c r="KAL16" s="39"/>
      <c r="KAM16" s="39"/>
      <c r="KAN16" s="39"/>
      <c r="KAO16" s="39"/>
      <c r="KAP16" s="39"/>
      <c r="KAQ16" s="39"/>
      <c r="KAR16" s="39"/>
      <c r="KAS16" s="39"/>
      <c r="KAT16" s="39"/>
      <c r="KAU16" s="39"/>
      <c r="KAV16" s="39"/>
      <c r="KAW16" s="39"/>
      <c r="KAX16" s="39"/>
      <c r="KAY16" s="39"/>
      <c r="KAZ16" s="39"/>
      <c r="KBA16" s="39"/>
      <c r="KBB16" s="39"/>
      <c r="KBC16" s="39"/>
      <c r="KBD16" s="39"/>
      <c r="KBE16" s="39"/>
      <c r="KBF16" s="39"/>
      <c r="KBG16" s="39"/>
      <c r="KBH16" s="39"/>
      <c r="KBI16" s="39"/>
      <c r="KBJ16" s="39"/>
      <c r="KBK16" s="39"/>
      <c r="KBL16" s="39"/>
      <c r="KBM16" s="39"/>
      <c r="KBN16" s="39"/>
      <c r="KBO16" s="39"/>
      <c r="KBP16" s="39"/>
      <c r="KBQ16" s="39"/>
      <c r="KBR16" s="39"/>
      <c r="KBS16" s="39"/>
      <c r="KBT16" s="39"/>
      <c r="KBU16" s="39"/>
      <c r="KBV16" s="39"/>
      <c r="KBW16" s="39"/>
      <c r="KBX16" s="39"/>
      <c r="KBY16" s="39"/>
      <c r="KBZ16" s="39"/>
      <c r="KCA16" s="39"/>
      <c r="KCB16" s="39"/>
      <c r="KCC16" s="39"/>
      <c r="KCD16" s="39"/>
      <c r="KCE16" s="39"/>
      <c r="KCF16" s="39"/>
      <c r="KCG16" s="39"/>
      <c r="KCH16" s="39"/>
      <c r="KCI16" s="39"/>
      <c r="KCJ16" s="39"/>
      <c r="KCK16" s="39"/>
      <c r="KCL16" s="39"/>
      <c r="KCM16" s="39"/>
      <c r="KCN16" s="39"/>
      <c r="KCO16" s="39"/>
      <c r="KCP16" s="39"/>
      <c r="KCQ16" s="39"/>
      <c r="KCR16" s="39"/>
      <c r="KCS16" s="39"/>
      <c r="KCT16" s="39"/>
      <c r="KCU16" s="39"/>
      <c r="KCV16" s="39"/>
      <c r="KCW16" s="39"/>
      <c r="KCX16" s="39"/>
      <c r="KCY16" s="39"/>
      <c r="KCZ16" s="39"/>
      <c r="KDA16" s="39"/>
      <c r="KDB16" s="39"/>
      <c r="KDC16" s="39"/>
      <c r="KDD16" s="39"/>
      <c r="KDE16" s="39"/>
      <c r="KDF16" s="39"/>
      <c r="KDG16" s="39"/>
      <c r="KDH16" s="39"/>
      <c r="KDI16" s="39"/>
      <c r="KDJ16" s="39"/>
      <c r="KDK16" s="39"/>
      <c r="KDL16" s="39"/>
      <c r="KDM16" s="39"/>
      <c r="KDN16" s="39"/>
      <c r="KDO16" s="39"/>
      <c r="KDP16" s="39"/>
      <c r="KDQ16" s="39"/>
      <c r="KDR16" s="39"/>
      <c r="KDS16" s="39"/>
      <c r="KDT16" s="39"/>
      <c r="KDU16" s="39"/>
      <c r="KDV16" s="39"/>
      <c r="KDW16" s="39"/>
      <c r="KDX16" s="39"/>
      <c r="KDY16" s="39"/>
      <c r="KDZ16" s="39"/>
      <c r="KEA16" s="39"/>
      <c r="KEB16" s="39"/>
      <c r="KEC16" s="39"/>
      <c r="KED16" s="39"/>
      <c r="KEE16" s="39"/>
      <c r="KEF16" s="39"/>
      <c r="KEG16" s="39"/>
      <c r="KEH16" s="39"/>
      <c r="KEI16" s="39"/>
      <c r="KEJ16" s="39"/>
      <c r="KEK16" s="39"/>
      <c r="KEL16" s="39"/>
      <c r="KEM16" s="39"/>
      <c r="KEN16" s="39"/>
      <c r="KEO16" s="39"/>
      <c r="KEP16" s="39"/>
      <c r="KEQ16" s="39"/>
      <c r="KER16" s="39"/>
      <c r="KES16" s="39"/>
      <c r="KET16" s="39"/>
      <c r="KEU16" s="39"/>
      <c r="KEV16" s="39"/>
      <c r="KEW16" s="39"/>
      <c r="KEX16" s="39"/>
      <c r="KEY16" s="39"/>
      <c r="KEZ16" s="39"/>
      <c r="KFA16" s="39"/>
      <c r="KFB16" s="39"/>
      <c r="KFC16" s="39"/>
      <c r="KFD16" s="39"/>
      <c r="KFE16" s="39"/>
      <c r="KFF16" s="39"/>
      <c r="KFG16" s="39"/>
      <c r="KFH16" s="39"/>
      <c r="KFI16" s="39"/>
      <c r="KFJ16" s="39"/>
      <c r="KFK16" s="39"/>
      <c r="KFL16" s="39"/>
      <c r="KFM16" s="39"/>
      <c r="KFN16" s="39"/>
      <c r="KFO16" s="39"/>
      <c r="KFP16" s="39"/>
      <c r="KFQ16" s="39"/>
      <c r="KFR16" s="39"/>
      <c r="KFS16" s="39"/>
      <c r="KFT16" s="39"/>
      <c r="KFU16" s="39"/>
      <c r="KFV16" s="39"/>
      <c r="KFW16" s="39"/>
      <c r="KFX16" s="39"/>
      <c r="KFY16" s="39"/>
      <c r="KFZ16" s="39"/>
      <c r="KGA16" s="39"/>
      <c r="KGB16" s="39"/>
      <c r="KGC16" s="39"/>
      <c r="KGD16" s="39"/>
      <c r="KGE16" s="39"/>
      <c r="KGF16" s="39"/>
      <c r="KGG16" s="39"/>
      <c r="KGH16" s="39"/>
      <c r="KGI16" s="39"/>
      <c r="KGJ16" s="39"/>
      <c r="KGK16" s="39"/>
      <c r="KGL16" s="39"/>
      <c r="KGM16" s="39"/>
      <c r="KGN16" s="39"/>
      <c r="KGO16" s="39"/>
      <c r="KGP16" s="39"/>
      <c r="KGQ16" s="39"/>
      <c r="KGR16" s="39"/>
      <c r="KGS16" s="39"/>
      <c r="KGT16" s="39"/>
      <c r="KGU16" s="39"/>
      <c r="KGV16" s="39"/>
      <c r="KGW16" s="39"/>
      <c r="KGX16" s="39"/>
      <c r="KGY16" s="39"/>
      <c r="KGZ16" s="39"/>
      <c r="KHA16" s="39"/>
      <c r="KHB16" s="39"/>
      <c r="KHC16" s="39"/>
      <c r="KHD16" s="39"/>
      <c r="KHE16" s="39"/>
      <c r="KHF16" s="39"/>
      <c r="KHG16" s="39"/>
      <c r="KHH16" s="39"/>
      <c r="KHI16" s="39"/>
      <c r="KHJ16" s="39"/>
      <c r="KHK16" s="39"/>
      <c r="KHL16" s="39"/>
      <c r="KHM16" s="39"/>
      <c r="KHN16" s="39"/>
      <c r="KHO16" s="39"/>
      <c r="KHP16" s="39"/>
      <c r="KHQ16" s="39"/>
      <c r="KHR16" s="39"/>
      <c r="KHS16" s="39"/>
      <c r="KHT16" s="39"/>
      <c r="KHU16" s="39"/>
      <c r="KHV16" s="39"/>
      <c r="KHW16" s="39"/>
      <c r="KHX16" s="39"/>
      <c r="KHY16" s="39"/>
      <c r="KHZ16" s="39"/>
      <c r="KIA16" s="39"/>
      <c r="KIB16" s="39"/>
      <c r="KIC16" s="39"/>
      <c r="KID16" s="39"/>
      <c r="KIE16" s="39"/>
      <c r="KIF16" s="39"/>
      <c r="KIG16" s="39"/>
      <c r="KIH16" s="39"/>
      <c r="KII16" s="39"/>
      <c r="KIJ16" s="39"/>
      <c r="KIK16" s="39"/>
      <c r="KIL16" s="39"/>
      <c r="KIM16" s="39"/>
      <c r="KIN16" s="39"/>
      <c r="KIO16" s="39"/>
      <c r="KIP16" s="39"/>
      <c r="KIQ16" s="39"/>
      <c r="KIR16" s="39"/>
      <c r="KIS16" s="39"/>
      <c r="KIT16" s="39"/>
      <c r="KIU16" s="39"/>
      <c r="KIV16" s="39"/>
      <c r="KIW16" s="39"/>
      <c r="KIX16" s="39"/>
      <c r="KIY16" s="39"/>
      <c r="KIZ16" s="39"/>
      <c r="KJA16" s="39"/>
      <c r="KJB16" s="39"/>
      <c r="KJC16" s="39"/>
      <c r="KJD16" s="39"/>
      <c r="KJE16" s="39"/>
      <c r="KJF16" s="39"/>
      <c r="KJG16" s="39"/>
      <c r="KJH16" s="39"/>
      <c r="KJI16" s="39"/>
      <c r="KJJ16" s="39"/>
      <c r="KJK16" s="39"/>
      <c r="KJL16" s="39"/>
      <c r="KJM16" s="39"/>
      <c r="KJN16" s="39"/>
      <c r="KJO16" s="39"/>
      <c r="KJP16" s="39"/>
      <c r="KJQ16" s="39"/>
      <c r="KJR16" s="39"/>
      <c r="KJS16" s="39"/>
      <c r="KJT16" s="39"/>
      <c r="KJU16" s="39"/>
      <c r="KJV16" s="39"/>
      <c r="KJW16" s="39"/>
      <c r="KJX16" s="39"/>
      <c r="KJY16" s="39"/>
      <c r="KJZ16" s="39"/>
      <c r="KKA16" s="39"/>
      <c r="KKB16" s="39"/>
      <c r="KKC16" s="39"/>
      <c r="KKD16" s="39"/>
      <c r="KKE16" s="39"/>
      <c r="KKF16" s="39"/>
      <c r="KKG16" s="39"/>
      <c r="KKH16" s="39"/>
      <c r="KKI16" s="39"/>
      <c r="KKJ16" s="39"/>
      <c r="KKK16" s="39"/>
      <c r="KKL16" s="39"/>
      <c r="KKM16" s="39"/>
      <c r="KKN16" s="39"/>
      <c r="KKO16" s="39"/>
      <c r="KKP16" s="39"/>
      <c r="KKQ16" s="39"/>
      <c r="KKR16" s="39"/>
      <c r="KKS16" s="39"/>
      <c r="KKT16" s="39"/>
      <c r="KKU16" s="39"/>
      <c r="KKV16" s="39"/>
      <c r="KKW16" s="39"/>
      <c r="KKX16" s="39"/>
      <c r="KKY16" s="39"/>
      <c r="KKZ16" s="39"/>
      <c r="KLA16" s="39"/>
      <c r="KLB16" s="39"/>
      <c r="KLC16" s="39"/>
      <c r="KLD16" s="39"/>
      <c r="KLE16" s="39"/>
      <c r="KLF16" s="39"/>
      <c r="KLG16" s="39"/>
      <c r="KLH16" s="39"/>
      <c r="KLI16" s="39"/>
      <c r="KLJ16" s="39"/>
      <c r="KLK16" s="39"/>
      <c r="KLL16" s="39"/>
      <c r="KLM16" s="39"/>
      <c r="KLN16" s="39"/>
      <c r="KLO16" s="39"/>
      <c r="KLP16" s="39"/>
      <c r="KLQ16" s="39"/>
      <c r="KLR16" s="39"/>
      <c r="KLS16" s="39"/>
      <c r="KLT16" s="39"/>
      <c r="KLU16" s="39"/>
      <c r="KLV16" s="39"/>
      <c r="KLW16" s="39"/>
      <c r="KLX16" s="39"/>
      <c r="KLY16" s="39"/>
      <c r="KLZ16" s="39"/>
      <c r="KMA16" s="39"/>
      <c r="KMB16" s="39"/>
      <c r="KMC16" s="39"/>
      <c r="KMD16" s="39"/>
      <c r="KME16" s="39"/>
      <c r="KMF16" s="39"/>
      <c r="KMG16" s="39"/>
      <c r="KMH16" s="39"/>
      <c r="KMI16" s="39"/>
      <c r="KMJ16" s="39"/>
      <c r="KMK16" s="39"/>
      <c r="KML16" s="39"/>
      <c r="KMM16" s="39"/>
      <c r="KMN16" s="39"/>
      <c r="KMO16" s="39"/>
      <c r="KMP16" s="39"/>
      <c r="KMQ16" s="39"/>
      <c r="KMR16" s="39"/>
      <c r="KMS16" s="39"/>
      <c r="KMT16" s="39"/>
      <c r="KMU16" s="39"/>
      <c r="KMV16" s="39"/>
      <c r="KMW16" s="39"/>
      <c r="KMX16" s="39"/>
      <c r="KMY16" s="39"/>
      <c r="KMZ16" s="39"/>
      <c r="KNA16" s="39"/>
      <c r="KNB16" s="39"/>
      <c r="KNC16" s="39"/>
      <c r="KND16" s="39"/>
      <c r="KNE16" s="39"/>
      <c r="KNF16" s="39"/>
      <c r="KNG16" s="39"/>
      <c r="KNH16" s="39"/>
      <c r="KNI16" s="39"/>
      <c r="KNJ16" s="39"/>
      <c r="KNK16" s="39"/>
      <c r="KNL16" s="39"/>
      <c r="KNM16" s="39"/>
      <c r="KNN16" s="39"/>
      <c r="KNO16" s="39"/>
      <c r="KNP16" s="39"/>
      <c r="KNQ16" s="39"/>
      <c r="KNR16" s="39"/>
      <c r="KNS16" s="39"/>
      <c r="KNT16" s="39"/>
      <c r="KNU16" s="39"/>
      <c r="KNV16" s="39"/>
      <c r="KNW16" s="39"/>
      <c r="KNX16" s="39"/>
      <c r="KNY16" s="39"/>
      <c r="KNZ16" s="39"/>
      <c r="KOA16" s="39"/>
      <c r="KOB16" s="39"/>
      <c r="KOC16" s="39"/>
      <c r="KOD16" s="39"/>
      <c r="KOE16" s="39"/>
      <c r="KOF16" s="39"/>
      <c r="KOG16" s="39"/>
      <c r="KOH16" s="39"/>
      <c r="KOI16" s="39"/>
      <c r="KOJ16" s="39"/>
      <c r="KOK16" s="39"/>
      <c r="KOL16" s="39"/>
      <c r="KOM16" s="39"/>
      <c r="KON16" s="39"/>
      <c r="KOO16" s="39"/>
      <c r="KOP16" s="39"/>
      <c r="KOQ16" s="39"/>
      <c r="KOR16" s="39"/>
      <c r="KOS16" s="39"/>
      <c r="KOT16" s="39"/>
      <c r="KOU16" s="39"/>
      <c r="KOV16" s="39"/>
      <c r="KOW16" s="39"/>
      <c r="KOX16" s="39"/>
      <c r="KOY16" s="39"/>
      <c r="KOZ16" s="39"/>
      <c r="KPA16" s="39"/>
      <c r="KPB16" s="39"/>
      <c r="KPC16" s="39"/>
      <c r="KPD16" s="39"/>
      <c r="KPE16" s="39"/>
      <c r="KPF16" s="39"/>
      <c r="KPG16" s="39"/>
      <c r="KPH16" s="39"/>
      <c r="KPI16" s="39"/>
      <c r="KPJ16" s="39"/>
      <c r="KPK16" s="39"/>
      <c r="KPL16" s="39"/>
      <c r="KPM16" s="39"/>
      <c r="KPN16" s="39"/>
      <c r="KPO16" s="39"/>
      <c r="KPP16" s="39"/>
      <c r="KPQ16" s="39"/>
      <c r="KPR16" s="39"/>
      <c r="KPS16" s="39"/>
      <c r="KPT16" s="39"/>
      <c r="KPU16" s="39"/>
      <c r="KPV16" s="39"/>
      <c r="KPW16" s="39"/>
      <c r="KPX16" s="39"/>
      <c r="KPY16" s="39"/>
      <c r="KPZ16" s="39"/>
      <c r="KQA16" s="39"/>
      <c r="KQB16" s="39"/>
      <c r="KQC16" s="39"/>
      <c r="KQD16" s="39"/>
      <c r="KQE16" s="39"/>
      <c r="KQF16" s="39"/>
      <c r="KQG16" s="39"/>
      <c r="KQH16" s="39"/>
      <c r="KQI16" s="39"/>
      <c r="KQJ16" s="39"/>
      <c r="KQK16" s="39"/>
      <c r="KQL16" s="39"/>
      <c r="KQM16" s="39"/>
      <c r="KQN16" s="39"/>
      <c r="KQO16" s="39"/>
      <c r="KQP16" s="39"/>
      <c r="KQQ16" s="39"/>
      <c r="KQR16" s="39"/>
      <c r="KQS16" s="39"/>
      <c r="KQT16" s="39"/>
      <c r="KQU16" s="39"/>
      <c r="KQV16" s="39"/>
      <c r="KQW16" s="39"/>
      <c r="KQX16" s="39"/>
      <c r="KQY16" s="39"/>
      <c r="KQZ16" s="39"/>
      <c r="KRA16" s="39"/>
      <c r="KRB16" s="39"/>
      <c r="KRC16" s="39"/>
      <c r="KRD16" s="39"/>
      <c r="KRE16" s="39"/>
      <c r="KRF16" s="39"/>
      <c r="KRG16" s="39"/>
      <c r="KRH16" s="39"/>
      <c r="KRI16" s="39"/>
      <c r="KRJ16" s="39"/>
      <c r="KRK16" s="39"/>
      <c r="KRL16" s="39"/>
      <c r="KRM16" s="39"/>
      <c r="KRN16" s="39"/>
      <c r="KRO16" s="39"/>
      <c r="KRP16" s="39"/>
      <c r="KRQ16" s="39"/>
      <c r="KRR16" s="39"/>
      <c r="KRS16" s="39"/>
      <c r="KRT16" s="39"/>
      <c r="KRU16" s="39"/>
      <c r="KRV16" s="39"/>
      <c r="KRW16" s="39"/>
      <c r="KRX16" s="39"/>
      <c r="KRY16" s="39"/>
      <c r="KRZ16" s="39"/>
      <c r="KSA16" s="39"/>
      <c r="KSB16" s="39"/>
      <c r="KSC16" s="39"/>
      <c r="KSD16" s="39"/>
      <c r="KSE16" s="39"/>
      <c r="KSF16" s="39"/>
      <c r="KSG16" s="39"/>
      <c r="KSH16" s="39"/>
      <c r="KSI16" s="39"/>
      <c r="KSJ16" s="39"/>
      <c r="KSK16" s="39"/>
      <c r="KSL16" s="39"/>
      <c r="KSM16" s="39"/>
      <c r="KSN16" s="39"/>
      <c r="KSO16" s="39"/>
      <c r="KSP16" s="39"/>
      <c r="KSQ16" s="39"/>
      <c r="KSR16" s="39"/>
      <c r="KSS16" s="39"/>
      <c r="KST16" s="39"/>
      <c r="KSU16" s="39"/>
      <c r="KSV16" s="39"/>
      <c r="KSW16" s="39"/>
      <c r="KSX16" s="39"/>
      <c r="KSY16" s="39"/>
      <c r="KSZ16" s="39"/>
      <c r="KTA16" s="39"/>
      <c r="KTB16" s="39"/>
      <c r="KTC16" s="39"/>
      <c r="KTD16" s="39"/>
      <c r="KTE16" s="39"/>
      <c r="KTF16" s="39"/>
      <c r="KTG16" s="39"/>
      <c r="KTH16" s="39"/>
      <c r="KTI16" s="39"/>
      <c r="KTJ16" s="39"/>
      <c r="KTK16" s="39"/>
      <c r="KTL16" s="39"/>
      <c r="KTM16" s="39"/>
      <c r="KTN16" s="39"/>
      <c r="KTO16" s="39"/>
      <c r="KTP16" s="39"/>
      <c r="KTQ16" s="39"/>
      <c r="KTR16" s="39"/>
      <c r="KTS16" s="39"/>
      <c r="KTT16" s="39"/>
      <c r="KTU16" s="39"/>
      <c r="KTV16" s="39"/>
      <c r="KTW16" s="39"/>
      <c r="KTX16" s="39"/>
      <c r="KTY16" s="39"/>
      <c r="KTZ16" s="39"/>
      <c r="KUA16" s="39"/>
      <c r="KUB16" s="39"/>
      <c r="KUC16" s="39"/>
      <c r="KUD16" s="39"/>
      <c r="KUE16" s="39"/>
      <c r="KUF16" s="39"/>
      <c r="KUG16" s="39"/>
      <c r="KUH16" s="39"/>
      <c r="KUI16" s="39"/>
      <c r="KUJ16" s="39"/>
      <c r="KUK16" s="39"/>
      <c r="KUL16" s="39"/>
      <c r="KUM16" s="39"/>
      <c r="KUN16" s="39"/>
      <c r="KUO16" s="39"/>
      <c r="KUP16" s="39"/>
      <c r="KUQ16" s="39"/>
      <c r="KUR16" s="39"/>
      <c r="KUS16" s="39"/>
      <c r="KUT16" s="39"/>
      <c r="KUU16" s="39"/>
      <c r="KUV16" s="39"/>
      <c r="KUW16" s="39"/>
      <c r="KUX16" s="39"/>
      <c r="KUY16" s="39"/>
      <c r="KUZ16" s="39"/>
      <c r="KVA16" s="39"/>
      <c r="KVB16" s="39"/>
      <c r="KVC16" s="39"/>
      <c r="KVD16" s="39"/>
      <c r="KVE16" s="39"/>
      <c r="KVF16" s="39"/>
      <c r="KVG16" s="39"/>
      <c r="KVH16" s="39"/>
      <c r="KVI16" s="39"/>
      <c r="KVJ16" s="39"/>
      <c r="KVK16" s="39"/>
      <c r="KVL16" s="39"/>
      <c r="KVM16" s="39"/>
      <c r="KVN16" s="39"/>
      <c r="KVO16" s="39"/>
      <c r="KVP16" s="39"/>
      <c r="KVQ16" s="39"/>
      <c r="KVR16" s="39"/>
      <c r="KVS16" s="39"/>
      <c r="KVT16" s="39"/>
      <c r="KVU16" s="39"/>
      <c r="KVV16" s="39"/>
      <c r="KVW16" s="39"/>
      <c r="KVX16" s="39"/>
      <c r="KVY16" s="39"/>
      <c r="KVZ16" s="39"/>
      <c r="KWA16" s="39"/>
      <c r="KWB16" s="39"/>
      <c r="KWC16" s="39"/>
      <c r="KWD16" s="39"/>
      <c r="KWE16" s="39"/>
      <c r="KWF16" s="39"/>
      <c r="KWG16" s="39"/>
      <c r="KWH16" s="39"/>
      <c r="KWI16" s="39"/>
      <c r="KWJ16" s="39"/>
      <c r="KWK16" s="39"/>
      <c r="KWL16" s="39"/>
      <c r="KWM16" s="39"/>
      <c r="KWN16" s="39"/>
      <c r="KWO16" s="39"/>
      <c r="KWP16" s="39"/>
      <c r="KWQ16" s="39"/>
      <c r="KWR16" s="39"/>
      <c r="KWS16" s="39"/>
      <c r="KWT16" s="39"/>
      <c r="KWU16" s="39"/>
      <c r="KWV16" s="39"/>
      <c r="KWW16" s="39"/>
      <c r="KWX16" s="39"/>
      <c r="KWY16" s="39"/>
      <c r="KWZ16" s="39"/>
      <c r="KXA16" s="39"/>
      <c r="KXB16" s="39"/>
      <c r="KXC16" s="39"/>
      <c r="KXD16" s="39"/>
      <c r="KXE16" s="39"/>
      <c r="KXF16" s="39"/>
      <c r="KXG16" s="39"/>
      <c r="KXH16" s="39"/>
      <c r="KXI16" s="39"/>
      <c r="KXJ16" s="39"/>
      <c r="KXK16" s="39"/>
      <c r="KXL16" s="39"/>
      <c r="KXM16" s="39"/>
      <c r="KXN16" s="39"/>
      <c r="KXO16" s="39"/>
      <c r="KXP16" s="39"/>
      <c r="KXQ16" s="39"/>
      <c r="KXR16" s="39"/>
      <c r="KXS16" s="39"/>
      <c r="KXT16" s="39"/>
      <c r="KXU16" s="39"/>
      <c r="KXV16" s="39"/>
      <c r="KXW16" s="39"/>
      <c r="KXX16" s="39"/>
      <c r="KXY16" s="39"/>
      <c r="KXZ16" s="39"/>
      <c r="KYA16" s="39"/>
      <c r="KYB16" s="39"/>
      <c r="KYC16" s="39"/>
      <c r="KYD16" s="39"/>
      <c r="KYE16" s="39"/>
      <c r="KYF16" s="39"/>
      <c r="KYG16" s="39"/>
      <c r="KYH16" s="39"/>
      <c r="KYI16" s="39"/>
      <c r="KYJ16" s="39"/>
      <c r="KYK16" s="39"/>
      <c r="KYL16" s="39"/>
      <c r="KYM16" s="39"/>
      <c r="KYN16" s="39"/>
      <c r="KYO16" s="39"/>
      <c r="KYP16" s="39"/>
      <c r="KYQ16" s="39"/>
      <c r="KYR16" s="39"/>
      <c r="KYS16" s="39"/>
      <c r="KYT16" s="39"/>
      <c r="KYU16" s="39"/>
      <c r="KYV16" s="39"/>
      <c r="KYW16" s="39"/>
      <c r="KYX16" s="39"/>
      <c r="KYY16" s="39"/>
      <c r="KYZ16" s="39"/>
      <c r="KZA16" s="39"/>
      <c r="KZB16" s="39"/>
      <c r="KZC16" s="39"/>
      <c r="KZD16" s="39"/>
      <c r="KZE16" s="39"/>
      <c r="KZF16" s="39"/>
      <c r="KZG16" s="39"/>
      <c r="KZH16" s="39"/>
      <c r="KZI16" s="39"/>
      <c r="KZJ16" s="39"/>
      <c r="KZK16" s="39"/>
      <c r="KZL16" s="39"/>
      <c r="KZM16" s="39"/>
      <c r="KZN16" s="39"/>
      <c r="KZO16" s="39"/>
      <c r="KZP16" s="39"/>
      <c r="KZQ16" s="39"/>
      <c r="KZR16" s="39"/>
      <c r="KZS16" s="39"/>
      <c r="KZT16" s="39"/>
      <c r="KZU16" s="39"/>
      <c r="KZV16" s="39"/>
      <c r="KZW16" s="39"/>
      <c r="KZX16" s="39"/>
      <c r="KZY16" s="39"/>
      <c r="KZZ16" s="39"/>
      <c r="LAA16" s="39"/>
      <c r="LAB16" s="39"/>
      <c r="LAC16" s="39"/>
      <c r="LAD16" s="39"/>
      <c r="LAE16" s="39"/>
      <c r="LAF16" s="39"/>
      <c r="LAG16" s="39"/>
      <c r="LAH16" s="39"/>
      <c r="LAI16" s="39"/>
      <c r="LAJ16" s="39"/>
      <c r="LAK16" s="39"/>
      <c r="LAL16" s="39"/>
      <c r="LAM16" s="39"/>
      <c r="LAN16" s="39"/>
      <c r="LAO16" s="39"/>
      <c r="LAP16" s="39"/>
      <c r="LAQ16" s="39"/>
      <c r="LAR16" s="39"/>
      <c r="LAS16" s="39"/>
      <c r="LAT16" s="39"/>
      <c r="LAU16" s="39"/>
      <c r="LAV16" s="39"/>
      <c r="LAW16" s="39"/>
      <c r="LAX16" s="39"/>
      <c r="LAY16" s="39"/>
      <c r="LAZ16" s="39"/>
      <c r="LBA16" s="39"/>
      <c r="LBB16" s="39"/>
      <c r="LBC16" s="39"/>
      <c r="LBD16" s="39"/>
      <c r="LBE16" s="39"/>
      <c r="LBF16" s="39"/>
      <c r="LBG16" s="39"/>
      <c r="LBH16" s="39"/>
      <c r="LBI16" s="39"/>
      <c r="LBJ16" s="39"/>
      <c r="LBK16" s="39"/>
      <c r="LBL16" s="39"/>
      <c r="LBM16" s="39"/>
      <c r="LBN16" s="39"/>
      <c r="LBO16" s="39"/>
      <c r="LBP16" s="39"/>
      <c r="LBQ16" s="39"/>
      <c r="LBR16" s="39"/>
      <c r="LBS16" s="39"/>
      <c r="LBT16" s="39"/>
      <c r="LBU16" s="39"/>
      <c r="LBV16" s="39"/>
      <c r="LBW16" s="39"/>
      <c r="LBX16" s="39"/>
      <c r="LBY16" s="39"/>
      <c r="LBZ16" s="39"/>
      <c r="LCA16" s="39"/>
      <c r="LCB16" s="39"/>
      <c r="LCC16" s="39"/>
      <c r="LCD16" s="39"/>
      <c r="LCE16" s="39"/>
      <c r="LCF16" s="39"/>
      <c r="LCG16" s="39"/>
      <c r="LCH16" s="39"/>
      <c r="LCI16" s="39"/>
      <c r="LCJ16" s="39"/>
      <c r="LCK16" s="39"/>
      <c r="LCL16" s="39"/>
      <c r="LCM16" s="39"/>
      <c r="LCN16" s="39"/>
      <c r="LCO16" s="39"/>
      <c r="LCP16" s="39"/>
      <c r="LCQ16" s="39"/>
      <c r="LCR16" s="39"/>
      <c r="LCS16" s="39"/>
      <c r="LCT16" s="39"/>
      <c r="LCU16" s="39"/>
      <c r="LCV16" s="39"/>
      <c r="LCW16" s="39"/>
      <c r="LCX16" s="39"/>
      <c r="LCY16" s="39"/>
      <c r="LCZ16" s="39"/>
      <c r="LDA16" s="39"/>
      <c r="LDB16" s="39"/>
      <c r="LDC16" s="39"/>
      <c r="LDD16" s="39"/>
      <c r="LDE16" s="39"/>
      <c r="LDF16" s="39"/>
      <c r="LDG16" s="39"/>
      <c r="LDH16" s="39"/>
      <c r="LDI16" s="39"/>
      <c r="LDJ16" s="39"/>
      <c r="LDK16" s="39"/>
      <c r="LDL16" s="39"/>
      <c r="LDM16" s="39"/>
      <c r="LDN16" s="39"/>
      <c r="LDO16" s="39"/>
      <c r="LDP16" s="39"/>
      <c r="LDQ16" s="39"/>
      <c r="LDR16" s="39"/>
      <c r="LDS16" s="39"/>
      <c r="LDT16" s="39"/>
      <c r="LDU16" s="39"/>
      <c r="LDV16" s="39"/>
      <c r="LDW16" s="39"/>
      <c r="LDX16" s="39"/>
      <c r="LDY16" s="39"/>
      <c r="LDZ16" s="39"/>
      <c r="LEA16" s="39"/>
      <c r="LEB16" s="39"/>
      <c r="LEC16" s="39"/>
      <c r="LED16" s="39"/>
      <c r="LEE16" s="39"/>
      <c r="LEF16" s="39"/>
      <c r="LEG16" s="39"/>
      <c r="LEH16" s="39"/>
      <c r="LEI16" s="39"/>
      <c r="LEJ16" s="39"/>
      <c r="LEK16" s="39"/>
      <c r="LEL16" s="39"/>
      <c r="LEM16" s="39"/>
      <c r="LEN16" s="39"/>
      <c r="LEO16" s="39"/>
      <c r="LEP16" s="39"/>
      <c r="LEQ16" s="39"/>
      <c r="LER16" s="39"/>
      <c r="LES16" s="39"/>
      <c r="LET16" s="39"/>
      <c r="LEU16" s="39"/>
      <c r="LEV16" s="39"/>
      <c r="LEW16" s="39"/>
      <c r="LEX16" s="39"/>
      <c r="LEY16" s="39"/>
      <c r="LEZ16" s="39"/>
      <c r="LFA16" s="39"/>
      <c r="LFB16" s="39"/>
      <c r="LFC16" s="39"/>
      <c r="LFD16" s="39"/>
      <c r="LFE16" s="39"/>
      <c r="LFF16" s="39"/>
      <c r="LFG16" s="39"/>
      <c r="LFH16" s="39"/>
      <c r="LFI16" s="39"/>
      <c r="LFJ16" s="39"/>
      <c r="LFK16" s="39"/>
      <c r="LFL16" s="39"/>
      <c r="LFM16" s="39"/>
      <c r="LFN16" s="39"/>
      <c r="LFO16" s="39"/>
      <c r="LFP16" s="39"/>
      <c r="LFQ16" s="39"/>
      <c r="LFR16" s="39"/>
      <c r="LFS16" s="39"/>
      <c r="LFT16" s="39"/>
      <c r="LFU16" s="39"/>
      <c r="LFV16" s="39"/>
      <c r="LFW16" s="39"/>
      <c r="LFX16" s="39"/>
      <c r="LFY16" s="39"/>
      <c r="LFZ16" s="39"/>
      <c r="LGA16" s="39"/>
      <c r="LGB16" s="39"/>
      <c r="LGC16" s="39"/>
      <c r="LGD16" s="39"/>
      <c r="LGE16" s="39"/>
      <c r="LGF16" s="39"/>
      <c r="LGG16" s="39"/>
      <c r="LGH16" s="39"/>
      <c r="LGI16" s="39"/>
      <c r="LGJ16" s="39"/>
      <c r="LGK16" s="39"/>
      <c r="LGL16" s="39"/>
      <c r="LGM16" s="39"/>
      <c r="LGN16" s="39"/>
      <c r="LGO16" s="39"/>
      <c r="LGP16" s="39"/>
      <c r="LGQ16" s="39"/>
      <c r="LGR16" s="39"/>
      <c r="LGS16" s="39"/>
      <c r="LGT16" s="39"/>
      <c r="LGU16" s="39"/>
      <c r="LGV16" s="39"/>
      <c r="LGW16" s="39"/>
      <c r="LGX16" s="39"/>
      <c r="LGY16" s="39"/>
      <c r="LGZ16" s="39"/>
      <c r="LHA16" s="39"/>
      <c r="LHB16" s="39"/>
      <c r="LHC16" s="39"/>
      <c r="LHD16" s="39"/>
      <c r="LHE16" s="39"/>
      <c r="LHF16" s="39"/>
      <c r="LHG16" s="39"/>
      <c r="LHH16" s="39"/>
      <c r="LHI16" s="39"/>
      <c r="LHJ16" s="39"/>
      <c r="LHK16" s="39"/>
      <c r="LHL16" s="39"/>
      <c r="LHM16" s="39"/>
      <c r="LHN16" s="39"/>
      <c r="LHO16" s="39"/>
      <c r="LHP16" s="39"/>
      <c r="LHQ16" s="39"/>
      <c r="LHR16" s="39"/>
      <c r="LHS16" s="39"/>
      <c r="LHT16" s="39"/>
      <c r="LHU16" s="39"/>
      <c r="LHV16" s="39"/>
      <c r="LHW16" s="39"/>
      <c r="LHX16" s="39"/>
      <c r="LHY16" s="39"/>
      <c r="LHZ16" s="39"/>
      <c r="LIA16" s="39"/>
      <c r="LIB16" s="39"/>
      <c r="LIC16" s="39"/>
      <c r="LID16" s="39"/>
      <c r="LIE16" s="39"/>
      <c r="LIF16" s="39"/>
      <c r="LIG16" s="39"/>
      <c r="LIH16" s="39"/>
      <c r="LII16" s="39"/>
      <c r="LIJ16" s="39"/>
      <c r="LIK16" s="39"/>
      <c r="LIL16" s="39"/>
      <c r="LIM16" s="39"/>
      <c r="LIN16" s="39"/>
      <c r="LIO16" s="39"/>
      <c r="LIP16" s="39"/>
      <c r="LIQ16" s="39"/>
      <c r="LIR16" s="39"/>
      <c r="LIS16" s="39"/>
      <c r="LIT16" s="39"/>
      <c r="LIU16" s="39"/>
      <c r="LIV16" s="39"/>
      <c r="LIW16" s="39"/>
      <c r="LIX16" s="39"/>
      <c r="LIY16" s="39"/>
      <c r="LIZ16" s="39"/>
      <c r="LJA16" s="39"/>
      <c r="LJB16" s="39"/>
      <c r="LJC16" s="39"/>
      <c r="LJD16" s="39"/>
      <c r="LJE16" s="39"/>
      <c r="LJF16" s="39"/>
      <c r="LJG16" s="39"/>
      <c r="LJH16" s="39"/>
      <c r="LJI16" s="39"/>
      <c r="LJJ16" s="39"/>
      <c r="LJK16" s="39"/>
      <c r="LJL16" s="39"/>
      <c r="LJM16" s="39"/>
      <c r="LJN16" s="39"/>
      <c r="LJO16" s="39"/>
      <c r="LJP16" s="39"/>
      <c r="LJQ16" s="39"/>
      <c r="LJR16" s="39"/>
      <c r="LJS16" s="39"/>
      <c r="LJT16" s="39"/>
      <c r="LJU16" s="39"/>
      <c r="LJV16" s="39"/>
      <c r="LJW16" s="39"/>
      <c r="LJX16" s="39"/>
      <c r="LJY16" s="39"/>
      <c r="LJZ16" s="39"/>
      <c r="LKA16" s="39"/>
      <c r="LKB16" s="39"/>
      <c r="LKC16" s="39"/>
      <c r="LKD16" s="39"/>
      <c r="LKE16" s="39"/>
      <c r="LKF16" s="39"/>
      <c r="LKG16" s="39"/>
      <c r="LKH16" s="39"/>
      <c r="LKI16" s="39"/>
      <c r="LKJ16" s="39"/>
      <c r="LKK16" s="39"/>
      <c r="LKL16" s="39"/>
      <c r="LKM16" s="39"/>
      <c r="LKN16" s="39"/>
      <c r="LKO16" s="39"/>
      <c r="LKP16" s="39"/>
      <c r="LKQ16" s="39"/>
      <c r="LKR16" s="39"/>
      <c r="LKS16" s="39"/>
      <c r="LKT16" s="39"/>
      <c r="LKU16" s="39"/>
      <c r="LKV16" s="39"/>
      <c r="LKW16" s="39"/>
      <c r="LKX16" s="39"/>
      <c r="LKY16" s="39"/>
      <c r="LKZ16" s="39"/>
      <c r="LLA16" s="39"/>
      <c r="LLB16" s="39"/>
      <c r="LLC16" s="39"/>
      <c r="LLD16" s="39"/>
      <c r="LLE16" s="39"/>
      <c r="LLF16" s="39"/>
      <c r="LLG16" s="39"/>
      <c r="LLH16" s="39"/>
      <c r="LLI16" s="39"/>
      <c r="LLJ16" s="39"/>
      <c r="LLK16" s="39"/>
      <c r="LLL16" s="39"/>
      <c r="LLM16" s="39"/>
      <c r="LLN16" s="39"/>
      <c r="LLO16" s="39"/>
      <c r="LLP16" s="39"/>
      <c r="LLQ16" s="39"/>
      <c r="LLR16" s="39"/>
      <c r="LLS16" s="39"/>
      <c r="LLT16" s="39"/>
      <c r="LLU16" s="39"/>
      <c r="LLV16" s="39"/>
      <c r="LLW16" s="39"/>
      <c r="LLX16" s="39"/>
      <c r="LLY16" s="39"/>
      <c r="LLZ16" s="39"/>
      <c r="LMA16" s="39"/>
      <c r="LMB16" s="39"/>
      <c r="LMC16" s="39"/>
      <c r="LMD16" s="39"/>
      <c r="LME16" s="39"/>
      <c r="LMF16" s="39"/>
      <c r="LMG16" s="39"/>
      <c r="LMH16" s="39"/>
      <c r="LMI16" s="39"/>
      <c r="LMJ16" s="39"/>
      <c r="LMK16" s="39"/>
      <c r="LML16" s="39"/>
      <c r="LMM16" s="39"/>
      <c r="LMN16" s="39"/>
      <c r="LMO16" s="39"/>
      <c r="LMP16" s="39"/>
      <c r="LMQ16" s="39"/>
      <c r="LMR16" s="39"/>
      <c r="LMS16" s="39"/>
      <c r="LMT16" s="39"/>
      <c r="LMU16" s="39"/>
      <c r="LMV16" s="39"/>
      <c r="LMW16" s="39"/>
      <c r="LMX16" s="39"/>
      <c r="LMY16" s="39"/>
      <c r="LMZ16" s="39"/>
      <c r="LNA16" s="39"/>
      <c r="LNB16" s="39"/>
      <c r="LNC16" s="39"/>
      <c r="LND16" s="39"/>
      <c r="LNE16" s="39"/>
      <c r="LNF16" s="39"/>
      <c r="LNG16" s="39"/>
      <c r="LNH16" s="39"/>
      <c r="LNI16" s="39"/>
      <c r="LNJ16" s="39"/>
      <c r="LNK16" s="39"/>
      <c r="LNL16" s="39"/>
      <c r="LNM16" s="39"/>
      <c r="LNN16" s="39"/>
      <c r="LNO16" s="39"/>
      <c r="LNP16" s="39"/>
      <c r="LNQ16" s="39"/>
      <c r="LNR16" s="39"/>
      <c r="LNS16" s="39"/>
      <c r="LNT16" s="39"/>
      <c r="LNU16" s="39"/>
      <c r="LNV16" s="39"/>
      <c r="LNW16" s="39"/>
      <c r="LNX16" s="39"/>
      <c r="LNY16" s="39"/>
      <c r="LNZ16" s="39"/>
      <c r="LOA16" s="39"/>
      <c r="LOB16" s="39"/>
      <c r="LOC16" s="39"/>
      <c r="LOD16" s="39"/>
      <c r="LOE16" s="39"/>
      <c r="LOF16" s="39"/>
      <c r="LOG16" s="39"/>
      <c r="LOH16" s="39"/>
      <c r="LOI16" s="39"/>
      <c r="LOJ16" s="39"/>
      <c r="LOK16" s="39"/>
      <c r="LOL16" s="39"/>
      <c r="LOM16" s="39"/>
      <c r="LON16" s="39"/>
      <c r="LOO16" s="39"/>
      <c r="LOP16" s="39"/>
      <c r="LOQ16" s="39"/>
      <c r="LOR16" s="39"/>
      <c r="LOS16" s="39"/>
      <c r="LOT16" s="39"/>
      <c r="LOU16" s="39"/>
      <c r="LOV16" s="39"/>
      <c r="LOW16" s="39"/>
      <c r="LOX16" s="39"/>
      <c r="LOY16" s="39"/>
      <c r="LOZ16" s="39"/>
      <c r="LPA16" s="39"/>
      <c r="LPB16" s="39"/>
      <c r="LPC16" s="39"/>
      <c r="LPD16" s="39"/>
      <c r="LPE16" s="39"/>
      <c r="LPF16" s="39"/>
      <c r="LPG16" s="39"/>
      <c r="LPH16" s="39"/>
      <c r="LPI16" s="39"/>
      <c r="LPJ16" s="39"/>
      <c r="LPK16" s="39"/>
      <c r="LPL16" s="39"/>
      <c r="LPM16" s="39"/>
      <c r="LPN16" s="39"/>
      <c r="LPO16" s="39"/>
      <c r="LPP16" s="39"/>
      <c r="LPQ16" s="39"/>
      <c r="LPR16" s="39"/>
      <c r="LPS16" s="39"/>
      <c r="LPT16" s="39"/>
      <c r="LPU16" s="39"/>
      <c r="LPV16" s="39"/>
      <c r="LPW16" s="39"/>
      <c r="LPX16" s="39"/>
      <c r="LPY16" s="39"/>
      <c r="LPZ16" s="39"/>
      <c r="LQA16" s="39"/>
      <c r="LQB16" s="39"/>
      <c r="LQC16" s="39"/>
      <c r="LQD16" s="39"/>
      <c r="LQE16" s="39"/>
      <c r="LQF16" s="39"/>
      <c r="LQG16" s="39"/>
      <c r="LQH16" s="39"/>
      <c r="LQI16" s="39"/>
      <c r="LQJ16" s="39"/>
      <c r="LQK16" s="39"/>
      <c r="LQL16" s="39"/>
      <c r="LQM16" s="39"/>
      <c r="LQN16" s="39"/>
      <c r="LQO16" s="39"/>
      <c r="LQP16" s="39"/>
      <c r="LQQ16" s="39"/>
      <c r="LQR16" s="39"/>
      <c r="LQS16" s="39"/>
      <c r="LQT16" s="39"/>
      <c r="LQU16" s="39"/>
      <c r="LQV16" s="39"/>
      <c r="LQW16" s="39"/>
      <c r="LQX16" s="39"/>
      <c r="LQY16" s="39"/>
      <c r="LQZ16" s="39"/>
      <c r="LRA16" s="39"/>
      <c r="LRB16" s="39"/>
      <c r="LRC16" s="39"/>
      <c r="LRD16" s="39"/>
      <c r="LRE16" s="39"/>
      <c r="LRF16" s="39"/>
      <c r="LRG16" s="39"/>
      <c r="LRH16" s="39"/>
      <c r="LRI16" s="39"/>
      <c r="LRJ16" s="39"/>
      <c r="LRK16" s="39"/>
      <c r="LRL16" s="39"/>
      <c r="LRM16" s="39"/>
      <c r="LRN16" s="39"/>
      <c r="LRO16" s="39"/>
      <c r="LRP16" s="39"/>
      <c r="LRQ16" s="39"/>
      <c r="LRR16" s="39"/>
      <c r="LRS16" s="39"/>
      <c r="LRT16" s="39"/>
      <c r="LRU16" s="39"/>
      <c r="LRV16" s="39"/>
      <c r="LRW16" s="39"/>
      <c r="LRX16" s="39"/>
      <c r="LRY16" s="39"/>
      <c r="LRZ16" s="39"/>
      <c r="LSA16" s="39"/>
      <c r="LSB16" s="39"/>
      <c r="LSC16" s="39"/>
      <c r="LSD16" s="39"/>
      <c r="LSE16" s="39"/>
      <c r="LSF16" s="39"/>
      <c r="LSG16" s="39"/>
      <c r="LSH16" s="39"/>
      <c r="LSI16" s="39"/>
      <c r="LSJ16" s="39"/>
      <c r="LSK16" s="39"/>
      <c r="LSL16" s="39"/>
      <c r="LSM16" s="39"/>
      <c r="LSN16" s="39"/>
      <c r="LSO16" s="39"/>
      <c r="LSP16" s="39"/>
      <c r="LSQ16" s="39"/>
      <c r="LSR16" s="39"/>
      <c r="LSS16" s="39"/>
      <c r="LST16" s="39"/>
      <c r="LSU16" s="39"/>
      <c r="LSV16" s="39"/>
      <c r="LSW16" s="39"/>
      <c r="LSX16" s="39"/>
      <c r="LSY16" s="39"/>
      <c r="LSZ16" s="39"/>
      <c r="LTA16" s="39"/>
      <c r="LTB16" s="39"/>
      <c r="LTC16" s="39"/>
      <c r="LTD16" s="39"/>
      <c r="LTE16" s="39"/>
      <c r="LTF16" s="39"/>
      <c r="LTG16" s="39"/>
      <c r="LTH16" s="39"/>
      <c r="LTI16" s="39"/>
      <c r="LTJ16" s="39"/>
      <c r="LTK16" s="39"/>
      <c r="LTL16" s="39"/>
      <c r="LTM16" s="39"/>
      <c r="LTN16" s="39"/>
      <c r="LTO16" s="39"/>
      <c r="LTP16" s="39"/>
      <c r="LTQ16" s="39"/>
      <c r="LTR16" s="39"/>
      <c r="LTS16" s="39"/>
      <c r="LTT16" s="39"/>
      <c r="LTU16" s="39"/>
      <c r="LTV16" s="39"/>
      <c r="LTW16" s="39"/>
      <c r="LTX16" s="39"/>
      <c r="LTY16" s="39"/>
      <c r="LTZ16" s="39"/>
      <c r="LUA16" s="39"/>
      <c r="LUB16" s="39"/>
      <c r="LUC16" s="39"/>
      <c r="LUD16" s="39"/>
      <c r="LUE16" s="39"/>
      <c r="LUF16" s="39"/>
      <c r="LUG16" s="39"/>
      <c r="LUH16" s="39"/>
      <c r="LUI16" s="39"/>
      <c r="LUJ16" s="39"/>
      <c r="LUK16" s="39"/>
      <c r="LUL16" s="39"/>
      <c r="LUM16" s="39"/>
      <c r="LUN16" s="39"/>
      <c r="LUO16" s="39"/>
      <c r="LUP16" s="39"/>
      <c r="LUQ16" s="39"/>
      <c r="LUR16" s="39"/>
      <c r="LUS16" s="39"/>
      <c r="LUT16" s="39"/>
      <c r="LUU16" s="39"/>
      <c r="LUV16" s="39"/>
      <c r="LUW16" s="39"/>
      <c r="LUX16" s="39"/>
      <c r="LUY16" s="39"/>
      <c r="LUZ16" s="39"/>
      <c r="LVA16" s="39"/>
      <c r="LVB16" s="39"/>
      <c r="LVC16" s="39"/>
      <c r="LVD16" s="39"/>
      <c r="LVE16" s="39"/>
      <c r="LVF16" s="39"/>
      <c r="LVG16" s="39"/>
      <c r="LVH16" s="39"/>
      <c r="LVI16" s="39"/>
      <c r="LVJ16" s="39"/>
      <c r="LVK16" s="39"/>
      <c r="LVL16" s="39"/>
      <c r="LVM16" s="39"/>
      <c r="LVN16" s="39"/>
      <c r="LVO16" s="39"/>
      <c r="LVP16" s="39"/>
      <c r="LVQ16" s="39"/>
      <c r="LVR16" s="39"/>
      <c r="LVS16" s="39"/>
      <c r="LVT16" s="39"/>
      <c r="LVU16" s="39"/>
      <c r="LVV16" s="39"/>
      <c r="LVW16" s="39"/>
      <c r="LVX16" s="39"/>
      <c r="LVY16" s="39"/>
      <c r="LVZ16" s="39"/>
      <c r="LWA16" s="39"/>
      <c r="LWB16" s="39"/>
      <c r="LWC16" s="39"/>
      <c r="LWD16" s="39"/>
      <c r="LWE16" s="39"/>
      <c r="LWF16" s="39"/>
      <c r="LWG16" s="39"/>
      <c r="LWH16" s="39"/>
      <c r="LWI16" s="39"/>
      <c r="LWJ16" s="39"/>
      <c r="LWK16" s="39"/>
      <c r="LWL16" s="39"/>
      <c r="LWM16" s="39"/>
      <c r="LWN16" s="39"/>
      <c r="LWO16" s="39"/>
      <c r="LWP16" s="39"/>
      <c r="LWQ16" s="39"/>
      <c r="LWR16" s="39"/>
      <c r="LWS16" s="39"/>
      <c r="LWT16" s="39"/>
      <c r="LWU16" s="39"/>
      <c r="LWV16" s="39"/>
      <c r="LWW16" s="39"/>
      <c r="LWX16" s="39"/>
      <c r="LWY16" s="39"/>
      <c r="LWZ16" s="39"/>
      <c r="LXA16" s="39"/>
      <c r="LXB16" s="39"/>
      <c r="LXC16" s="39"/>
      <c r="LXD16" s="39"/>
      <c r="LXE16" s="39"/>
      <c r="LXF16" s="39"/>
      <c r="LXG16" s="39"/>
      <c r="LXH16" s="39"/>
      <c r="LXI16" s="39"/>
      <c r="LXJ16" s="39"/>
      <c r="LXK16" s="39"/>
      <c r="LXL16" s="39"/>
      <c r="LXM16" s="39"/>
      <c r="LXN16" s="39"/>
      <c r="LXO16" s="39"/>
      <c r="LXP16" s="39"/>
      <c r="LXQ16" s="39"/>
      <c r="LXR16" s="39"/>
      <c r="LXS16" s="39"/>
      <c r="LXT16" s="39"/>
      <c r="LXU16" s="39"/>
      <c r="LXV16" s="39"/>
      <c r="LXW16" s="39"/>
      <c r="LXX16" s="39"/>
      <c r="LXY16" s="39"/>
      <c r="LXZ16" s="39"/>
      <c r="LYA16" s="39"/>
      <c r="LYB16" s="39"/>
      <c r="LYC16" s="39"/>
      <c r="LYD16" s="39"/>
      <c r="LYE16" s="39"/>
      <c r="LYF16" s="39"/>
      <c r="LYG16" s="39"/>
      <c r="LYH16" s="39"/>
      <c r="LYI16" s="39"/>
      <c r="LYJ16" s="39"/>
      <c r="LYK16" s="39"/>
      <c r="LYL16" s="39"/>
      <c r="LYM16" s="39"/>
      <c r="LYN16" s="39"/>
      <c r="LYO16" s="39"/>
      <c r="LYP16" s="39"/>
      <c r="LYQ16" s="39"/>
      <c r="LYR16" s="39"/>
      <c r="LYS16" s="39"/>
      <c r="LYT16" s="39"/>
      <c r="LYU16" s="39"/>
      <c r="LYV16" s="39"/>
      <c r="LYW16" s="39"/>
      <c r="LYX16" s="39"/>
      <c r="LYY16" s="39"/>
      <c r="LYZ16" s="39"/>
      <c r="LZA16" s="39"/>
      <c r="LZB16" s="39"/>
      <c r="LZC16" s="39"/>
      <c r="LZD16" s="39"/>
      <c r="LZE16" s="39"/>
      <c r="LZF16" s="39"/>
      <c r="LZG16" s="39"/>
      <c r="LZH16" s="39"/>
      <c r="LZI16" s="39"/>
      <c r="LZJ16" s="39"/>
      <c r="LZK16" s="39"/>
      <c r="LZL16" s="39"/>
      <c r="LZM16" s="39"/>
      <c r="LZN16" s="39"/>
      <c r="LZO16" s="39"/>
      <c r="LZP16" s="39"/>
      <c r="LZQ16" s="39"/>
      <c r="LZR16" s="39"/>
      <c r="LZS16" s="39"/>
      <c r="LZT16" s="39"/>
      <c r="LZU16" s="39"/>
      <c r="LZV16" s="39"/>
      <c r="LZW16" s="39"/>
      <c r="LZX16" s="39"/>
      <c r="LZY16" s="39"/>
      <c r="LZZ16" s="39"/>
      <c r="MAA16" s="39"/>
      <c r="MAB16" s="39"/>
      <c r="MAC16" s="39"/>
      <c r="MAD16" s="39"/>
      <c r="MAE16" s="39"/>
      <c r="MAF16" s="39"/>
      <c r="MAG16" s="39"/>
      <c r="MAH16" s="39"/>
      <c r="MAI16" s="39"/>
      <c r="MAJ16" s="39"/>
      <c r="MAK16" s="39"/>
      <c r="MAL16" s="39"/>
      <c r="MAM16" s="39"/>
      <c r="MAN16" s="39"/>
      <c r="MAO16" s="39"/>
      <c r="MAP16" s="39"/>
      <c r="MAQ16" s="39"/>
      <c r="MAR16" s="39"/>
      <c r="MAS16" s="39"/>
      <c r="MAT16" s="39"/>
      <c r="MAU16" s="39"/>
      <c r="MAV16" s="39"/>
      <c r="MAW16" s="39"/>
      <c r="MAX16" s="39"/>
      <c r="MAY16" s="39"/>
      <c r="MAZ16" s="39"/>
      <c r="MBA16" s="39"/>
      <c r="MBB16" s="39"/>
      <c r="MBC16" s="39"/>
      <c r="MBD16" s="39"/>
      <c r="MBE16" s="39"/>
      <c r="MBF16" s="39"/>
      <c r="MBG16" s="39"/>
      <c r="MBH16" s="39"/>
      <c r="MBI16" s="39"/>
      <c r="MBJ16" s="39"/>
      <c r="MBK16" s="39"/>
      <c r="MBL16" s="39"/>
      <c r="MBM16" s="39"/>
      <c r="MBN16" s="39"/>
      <c r="MBO16" s="39"/>
      <c r="MBP16" s="39"/>
      <c r="MBQ16" s="39"/>
      <c r="MBR16" s="39"/>
      <c r="MBS16" s="39"/>
      <c r="MBT16" s="39"/>
      <c r="MBU16" s="39"/>
      <c r="MBV16" s="39"/>
      <c r="MBW16" s="39"/>
      <c r="MBX16" s="39"/>
      <c r="MBY16" s="39"/>
      <c r="MBZ16" s="39"/>
      <c r="MCA16" s="39"/>
      <c r="MCB16" s="39"/>
      <c r="MCC16" s="39"/>
      <c r="MCD16" s="39"/>
      <c r="MCE16" s="39"/>
      <c r="MCF16" s="39"/>
      <c r="MCG16" s="39"/>
      <c r="MCH16" s="39"/>
      <c r="MCI16" s="39"/>
      <c r="MCJ16" s="39"/>
      <c r="MCK16" s="39"/>
      <c r="MCL16" s="39"/>
      <c r="MCM16" s="39"/>
      <c r="MCN16" s="39"/>
      <c r="MCO16" s="39"/>
      <c r="MCP16" s="39"/>
      <c r="MCQ16" s="39"/>
      <c r="MCR16" s="39"/>
      <c r="MCS16" s="39"/>
      <c r="MCT16" s="39"/>
      <c r="MCU16" s="39"/>
      <c r="MCV16" s="39"/>
      <c r="MCW16" s="39"/>
      <c r="MCX16" s="39"/>
      <c r="MCY16" s="39"/>
      <c r="MCZ16" s="39"/>
      <c r="MDA16" s="39"/>
      <c r="MDB16" s="39"/>
      <c r="MDC16" s="39"/>
      <c r="MDD16" s="39"/>
      <c r="MDE16" s="39"/>
      <c r="MDF16" s="39"/>
      <c r="MDG16" s="39"/>
      <c r="MDH16" s="39"/>
      <c r="MDI16" s="39"/>
      <c r="MDJ16" s="39"/>
      <c r="MDK16" s="39"/>
      <c r="MDL16" s="39"/>
      <c r="MDM16" s="39"/>
      <c r="MDN16" s="39"/>
      <c r="MDO16" s="39"/>
      <c r="MDP16" s="39"/>
      <c r="MDQ16" s="39"/>
      <c r="MDR16" s="39"/>
      <c r="MDS16" s="39"/>
      <c r="MDT16" s="39"/>
      <c r="MDU16" s="39"/>
      <c r="MDV16" s="39"/>
      <c r="MDW16" s="39"/>
      <c r="MDX16" s="39"/>
      <c r="MDY16" s="39"/>
      <c r="MDZ16" s="39"/>
      <c r="MEA16" s="39"/>
      <c r="MEB16" s="39"/>
      <c r="MEC16" s="39"/>
      <c r="MED16" s="39"/>
      <c r="MEE16" s="39"/>
      <c r="MEF16" s="39"/>
      <c r="MEG16" s="39"/>
      <c r="MEH16" s="39"/>
      <c r="MEI16" s="39"/>
      <c r="MEJ16" s="39"/>
      <c r="MEK16" s="39"/>
      <c r="MEL16" s="39"/>
      <c r="MEM16" s="39"/>
      <c r="MEN16" s="39"/>
      <c r="MEO16" s="39"/>
      <c r="MEP16" s="39"/>
      <c r="MEQ16" s="39"/>
      <c r="MER16" s="39"/>
      <c r="MES16" s="39"/>
      <c r="MET16" s="39"/>
      <c r="MEU16" s="39"/>
      <c r="MEV16" s="39"/>
      <c r="MEW16" s="39"/>
      <c r="MEX16" s="39"/>
      <c r="MEY16" s="39"/>
      <c r="MEZ16" s="39"/>
      <c r="MFA16" s="39"/>
      <c r="MFB16" s="39"/>
      <c r="MFC16" s="39"/>
      <c r="MFD16" s="39"/>
      <c r="MFE16" s="39"/>
      <c r="MFF16" s="39"/>
      <c r="MFG16" s="39"/>
      <c r="MFH16" s="39"/>
      <c r="MFI16" s="39"/>
      <c r="MFJ16" s="39"/>
      <c r="MFK16" s="39"/>
      <c r="MFL16" s="39"/>
      <c r="MFM16" s="39"/>
      <c r="MFN16" s="39"/>
      <c r="MFO16" s="39"/>
      <c r="MFP16" s="39"/>
      <c r="MFQ16" s="39"/>
      <c r="MFR16" s="39"/>
      <c r="MFS16" s="39"/>
      <c r="MFT16" s="39"/>
      <c r="MFU16" s="39"/>
      <c r="MFV16" s="39"/>
      <c r="MFW16" s="39"/>
      <c r="MFX16" s="39"/>
      <c r="MFY16" s="39"/>
      <c r="MFZ16" s="39"/>
      <c r="MGA16" s="39"/>
      <c r="MGB16" s="39"/>
      <c r="MGC16" s="39"/>
      <c r="MGD16" s="39"/>
      <c r="MGE16" s="39"/>
      <c r="MGF16" s="39"/>
      <c r="MGG16" s="39"/>
      <c r="MGH16" s="39"/>
      <c r="MGI16" s="39"/>
      <c r="MGJ16" s="39"/>
      <c r="MGK16" s="39"/>
      <c r="MGL16" s="39"/>
      <c r="MGM16" s="39"/>
      <c r="MGN16" s="39"/>
      <c r="MGO16" s="39"/>
      <c r="MGP16" s="39"/>
      <c r="MGQ16" s="39"/>
      <c r="MGR16" s="39"/>
      <c r="MGS16" s="39"/>
      <c r="MGT16" s="39"/>
      <c r="MGU16" s="39"/>
      <c r="MGV16" s="39"/>
      <c r="MGW16" s="39"/>
      <c r="MGX16" s="39"/>
      <c r="MGY16" s="39"/>
      <c r="MGZ16" s="39"/>
      <c r="MHA16" s="39"/>
      <c r="MHB16" s="39"/>
      <c r="MHC16" s="39"/>
      <c r="MHD16" s="39"/>
      <c r="MHE16" s="39"/>
      <c r="MHF16" s="39"/>
      <c r="MHG16" s="39"/>
      <c r="MHH16" s="39"/>
      <c r="MHI16" s="39"/>
      <c r="MHJ16" s="39"/>
      <c r="MHK16" s="39"/>
      <c r="MHL16" s="39"/>
      <c r="MHM16" s="39"/>
      <c r="MHN16" s="39"/>
      <c r="MHO16" s="39"/>
      <c r="MHP16" s="39"/>
      <c r="MHQ16" s="39"/>
      <c r="MHR16" s="39"/>
      <c r="MHS16" s="39"/>
      <c r="MHT16" s="39"/>
      <c r="MHU16" s="39"/>
      <c r="MHV16" s="39"/>
      <c r="MHW16" s="39"/>
      <c r="MHX16" s="39"/>
      <c r="MHY16" s="39"/>
      <c r="MHZ16" s="39"/>
      <c r="MIA16" s="39"/>
      <c r="MIB16" s="39"/>
      <c r="MIC16" s="39"/>
      <c r="MID16" s="39"/>
      <c r="MIE16" s="39"/>
      <c r="MIF16" s="39"/>
      <c r="MIG16" s="39"/>
      <c r="MIH16" s="39"/>
      <c r="MII16" s="39"/>
      <c r="MIJ16" s="39"/>
      <c r="MIK16" s="39"/>
      <c r="MIL16" s="39"/>
      <c r="MIM16" s="39"/>
      <c r="MIN16" s="39"/>
      <c r="MIO16" s="39"/>
      <c r="MIP16" s="39"/>
      <c r="MIQ16" s="39"/>
      <c r="MIR16" s="39"/>
      <c r="MIS16" s="39"/>
      <c r="MIT16" s="39"/>
      <c r="MIU16" s="39"/>
      <c r="MIV16" s="39"/>
      <c r="MIW16" s="39"/>
      <c r="MIX16" s="39"/>
      <c r="MIY16" s="39"/>
      <c r="MIZ16" s="39"/>
      <c r="MJA16" s="39"/>
      <c r="MJB16" s="39"/>
      <c r="MJC16" s="39"/>
      <c r="MJD16" s="39"/>
      <c r="MJE16" s="39"/>
      <c r="MJF16" s="39"/>
      <c r="MJG16" s="39"/>
      <c r="MJH16" s="39"/>
      <c r="MJI16" s="39"/>
      <c r="MJJ16" s="39"/>
      <c r="MJK16" s="39"/>
      <c r="MJL16" s="39"/>
      <c r="MJM16" s="39"/>
      <c r="MJN16" s="39"/>
      <c r="MJO16" s="39"/>
      <c r="MJP16" s="39"/>
      <c r="MJQ16" s="39"/>
      <c r="MJR16" s="39"/>
      <c r="MJS16" s="39"/>
      <c r="MJT16" s="39"/>
      <c r="MJU16" s="39"/>
      <c r="MJV16" s="39"/>
      <c r="MJW16" s="39"/>
      <c r="MJX16" s="39"/>
      <c r="MJY16" s="39"/>
      <c r="MJZ16" s="39"/>
      <c r="MKA16" s="39"/>
      <c r="MKB16" s="39"/>
      <c r="MKC16" s="39"/>
      <c r="MKD16" s="39"/>
      <c r="MKE16" s="39"/>
      <c r="MKF16" s="39"/>
      <c r="MKG16" s="39"/>
      <c r="MKH16" s="39"/>
      <c r="MKI16" s="39"/>
      <c r="MKJ16" s="39"/>
      <c r="MKK16" s="39"/>
      <c r="MKL16" s="39"/>
      <c r="MKM16" s="39"/>
      <c r="MKN16" s="39"/>
      <c r="MKO16" s="39"/>
      <c r="MKP16" s="39"/>
      <c r="MKQ16" s="39"/>
      <c r="MKR16" s="39"/>
      <c r="MKS16" s="39"/>
      <c r="MKT16" s="39"/>
      <c r="MKU16" s="39"/>
      <c r="MKV16" s="39"/>
      <c r="MKW16" s="39"/>
      <c r="MKX16" s="39"/>
      <c r="MKY16" s="39"/>
      <c r="MKZ16" s="39"/>
      <c r="MLA16" s="39"/>
      <c r="MLB16" s="39"/>
      <c r="MLC16" s="39"/>
      <c r="MLD16" s="39"/>
      <c r="MLE16" s="39"/>
      <c r="MLF16" s="39"/>
      <c r="MLG16" s="39"/>
      <c r="MLH16" s="39"/>
      <c r="MLI16" s="39"/>
      <c r="MLJ16" s="39"/>
      <c r="MLK16" s="39"/>
      <c r="MLL16" s="39"/>
      <c r="MLM16" s="39"/>
      <c r="MLN16" s="39"/>
      <c r="MLO16" s="39"/>
      <c r="MLP16" s="39"/>
      <c r="MLQ16" s="39"/>
      <c r="MLR16" s="39"/>
      <c r="MLS16" s="39"/>
      <c r="MLT16" s="39"/>
      <c r="MLU16" s="39"/>
      <c r="MLV16" s="39"/>
      <c r="MLW16" s="39"/>
      <c r="MLX16" s="39"/>
      <c r="MLY16" s="39"/>
      <c r="MLZ16" s="39"/>
      <c r="MMA16" s="39"/>
      <c r="MMB16" s="39"/>
      <c r="MMC16" s="39"/>
      <c r="MMD16" s="39"/>
      <c r="MME16" s="39"/>
      <c r="MMF16" s="39"/>
      <c r="MMG16" s="39"/>
      <c r="MMH16" s="39"/>
      <c r="MMI16" s="39"/>
      <c r="MMJ16" s="39"/>
      <c r="MMK16" s="39"/>
      <c r="MML16" s="39"/>
      <c r="MMM16" s="39"/>
      <c r="MMN16" s="39"/>
      <c r="MMO16" s="39"/>
      <c r="MMP16" s="39"/>
      <c r="MMQ16" s="39"/>
      <c r="MMR16" s="39"/>
      <c r="MMS16" s="39"/>
      <c r="MMT16" s="39"/>
      <c r="MMU16" s="39"/>
      <c r="MMV16" s="39"/>
      <c r="MMW16" s="39"/>
      <c r="MMX16" s="39"/>
      <c r="MMY16" s="39"/>
      <c r="MMZ16" s="39"/>
      <c r="MNA16" s="39"/>
      <c r="MNB16" s="39"/>
      <c r="MNC16" s="39"/>
      <c r="MND16" s="39"/>
      <c r="MNE16" s="39"/>
      <c r="MNF16" s="39"/>
      <c r="MNG16" s="39"/>
      <c r="MNH16" s="39"/>
      <c r="MNI16" s="39"/>
      <c r="MNJ16" s="39"/>
      <c r="MNK16" s="39"/>
      <c r="MNL16" s="39"/>
      <c r="MNM16" s="39"/>
      <c r="MNN16" s="39"/>
      <c r="MNO16" s="39"/>
      <c r="MNP16" s="39"/>
      <c r="MNQ16" s="39"/>
      <c r="MNR16" s="39"/>
      <c r="MNS16" s="39"/>
      <c r="MNT16" s="39"/>
      <c r="MNU16" s="39"/>
      <c r="MNV16" s="39"/>
      <c r="MNW16" s="39"/>
      <c r="MNX16" s="39"/>
      <c r="MNY16" s="39"/>
      <c r="MNZ16" s="39"/>
      <c r="MOA16" s="39"/>
      <c r="MOB16" s="39"/>
      <c r="MOC16" s="39"/>
      <c r="MOD16" s="39"/>
      <c r="MOE16" s="39"/>
      <c r="MOF16" s="39"/>
      <c r="MOG16" s="39"/>
      <c r="MOH16" s="39"/>
      <c r="MOI16" s="39"/>
      <c r="MOJ16" s="39"/>
      <c r="MOK16" s="39"/>
      <c r="MOL16" s="39"/>
      <c r="MOM16" s="39"/>
      <c r="MON16" s="39"/>
      <c r="MOO16" s="39"/>
      <c r="MOP16" s="39"/>
      <c r="MOQ16" s="39"/>
      <c r="MOR16" s="39"/>
      <c r="MOS16" s="39"/>
      <c r="MOT16" s="39"/>
      <c r="MOU16" s="39"/>
      <c r="MOV16" s="39"/>
      <c r="MOW16" s="39"/>
      <c r="MOX16" s="39"/>
      <c r="MOY16" s="39"/>
      <c r="MOZ16" s="39"/>
      <c r="MPA16" s="39"/>
      <c r="MPB16" s="39"/>
      <c r="MPC16" s="39"/>
      <c r="MPD16" s="39"/>
      <c r="MPE16" s="39"/>
      <c r="MPF16" s="39"/>
      <c r="MPG16" s="39"/>
      <c r="MPH16" s="39"/>
      <c r="MPI16" s="39"/>
      <c r="MPJ16" s="39"/>
      <c r="MPK16" s="39"/>
      <c r="MPL16" s="39"/>
      <c r="MPM16" s="39"/>
      <c r="MPN16" s="39"/>
      <c r="MPO16" s="39"/>
      <c r="MPP16" s="39"/>
      <c r="MPQ16" s="39"/>
      <c r="MPR16" s="39"/>
      <c r="MPS16" s="39"/>
      <c r="MPT16" s="39"/>
      <c r="MPU16" s="39"/>
      <c r="MPV16" s="39"/>
      <c r="MPW16" s="39"/>
      <c r="MPX16" s="39"/>
      <c r="MPY16" s="39"/>
      <c r="MPZ16" s="39"/>
      <c r="MQA16" s="39"/>
      <c r="MQB16" s="39"/>
      <c r="MQC16" s="39"/>
      <c r="MQD16" s="39"/>
      <c r="MQE16" s="39"/>
      <c r="MQF16" s="39"/>
      <c r="MQG16" s="39"/>
      <c r="MQH16" s="39"/>
      <c r="MQI16" s="39"/>
      <c r="MQJ16" s="39"/>
      <c r="MQK16" s="39"/>
      <c r="MQL16" s="39"/>
      <c r="MQM16" s="39"/>
      <c r="MQN16" s="39"/>
      <c r="MQO16" s="39"/>
      <c r="MQP16" s="39"/>
      <c r="MQQ16" s="39"/>
      <c r="MQR16" s="39"/>
      <c r="MQS16" s="39"/>
      <c r="MQT16" s="39"/>
      <c r="MQU16" s="39"/>
      <c r="MQV16" s="39"/>
      <c r="MQW16" s="39"/>
      <c r="MQX16" s="39"/>
      <c r="MQY16" s="39"/>
      <c r="MQZ16" s="39"/>
      <c r="MRA16" s="39"/>
      <c r="MRB16" s="39"/>
      <c r="MRC16" s="39"/>
      <c r="MRD16" s="39"/>
      <c r="MRE16" s="39"/>
      <c r="MRF16" s="39"/>
      <c r="MRG16" s="39"/>
      <c r="MRH16" s="39"/>
      <c r="MRI16" s="39"/>
      <c r="MRJ16" s="39"/>
      <c r="MRK16" s="39"/>
      <c r="MRL16" s="39"/>
      <c r="MRM16" s="39"/>
      <c r="MRN16" s="39"/>
      <c r="MRO16" s="39"/>
      <c r="MRP16" s="39"/>
      <c r="MRQ16" s="39"/>
      <c r="MRR16" s="39"/>
      <c r="MRS16" s="39"/>
      <c r="MRT16" s="39"/>
      <c r="MRU16" s="39"/>
      <c r="MRV16" s="39"/>
      <c r="MRW16" s="39"/>
      <c r="MRX16" s="39"/>
      <c r="MRY16" s="39"/>
      <c r="MRZ16" s="39"/>
      <c r="MSA16" s="39"/>
      <c r="MSB16" s="39"/>
      <c r="MSC16" s="39"/>
      <c r="MSD16" s="39"/>
      <c r="MSE16" s="39"/>
      <c r="MSF16" s="39"/>
      <c r="MSG16" s="39"/>
      <c r="MSH16" s="39"/>
      <c r="MSI16" s="39"/>
      <c r="MSJ16" s="39"/>
      <c r="MSK16" s="39"/>
      <c r="MSL16" s="39"/>
      <c r="MSM16" s="39"/>
      <c r="MSN16" s="39"/>
      <c r="MSO16" s="39"/>
      <c r="MSP16" s="39"/>
      <c r="MSQ16" s="39"/>
      <c r="MSR16" s="39"/>
      <c r="MSS16" s="39"/>
      <c r="MST16" s="39"/>
      <c r="MSU16" s="39"/>
      <c r="MSV16" s="39"/>
      <c r="MSW16" s="39"/>
      <c r="MSX16" s="39"/>
      <c r="MSY16" s="39"/>
      <c r="MSZ16" s="39"/>
      <c r="MTA16" s="39"/>
      <c r="MTB16" s="39"/>
      <c r="MTC16" s="39"/>
      <c r="MTD16" s="39"/>
      <c r="MTE16" s="39"/>
      <c r="MTF16" s="39"/>
      <c r="MTG16" s="39"/>
      <c r="MTH16" s="39"/>
      <c r="MTI16" s="39"/>
      <c r="MTJ16" s="39"/>
      <c r="MTK16" s="39"/>
      <c r="MTL16" s="39"/>
      <c r="MTM16" s="39"/>
      <c r="MTN16" s="39"/>
      <c r="MTO16" s="39"/>
      <c r="MTP16" s="39"/>
      <c r="MTQ16" s="39"/>
      <c r="MTR16" s="39"/>
      <c r="MTS16" s="39"/>
      <c r="MTT16" s="39"/>
      <c r="MTU16" s="39"/>
      <c r="MTV16" s="39"/>
      <c r="MTW16" s="39"/>
      <c r="MTX16" s="39"/>
      <c r="MTY16" s="39"/>
      <c r="MTZ16" s="39"/>
      <c r="MUA16" s="39"/>
      <c r="MUB16" s="39"/>
      <c r="MUC16" s="39"/>
      <c r="MUD16" s="39"/>
      <c r="MUE16" s="39"/>
      <c r="MUF16" s="39"/>
      <c r="MUG16" s="39"/>
      <c r="MUH16" s="39"/>
      <c r="MUI16" s="39"/>
      <c r="MUJ16" s="39"/>
      <c r="MUK16" s="39"/>
      <c r="MUL16" s="39"/>
      <c r="MUM16" s="39"/>
      <c r="MUN16" s="39"/>
      <c r="MUO16" s="39"/>
      <c r="MUP16" s="39"/>
      <c r="MUQ16" s="39"/>
      <c r="MUR16" s="39"/>
      <c r="MUS16" s="39"/>
      <c r="MUT16" s="39"/>
      <c r="MUU16" s="39"/>
      <c r="MUV16" s="39"/>
      <c r="MUW16" s="39"/>
      <c r="MUX16" s="39"/>
      <c r="MUY16" s="39"/>
      <c r="MUZ16" s="39"/>
      <c r="MVA16" s="39"/>
      <c r="MVB16" s="39"/>
      <c r="MVC16" s="39"/>
      <c r="MVD16" s="39"/>
      <c r="MVE16" s="39"/>
      <c r="MVF16" s="39"/>
      <c r="MVG16" s="39"/>
      <c r="MVH16" s="39"/>
      <c r="MVI16" s="39"/>
      <c r="MVJ16" s="39"/>
      <c r="MVK16" s="39"/>
      <c r="MVL16" s="39"/>
      <c r="MVM16" s="39"/>
      <c r="MVN16" s="39"/>
      <c r="MVO16" s="39"/>
      <c r="MVP16" s="39"/>
      <c r="MVQ16" s="39"/>
      <c r="MVR16" s="39"/>
      <c r="MVS16" s="39"/>
      <c r="MVT16" s="39"/>
      <c r="MVU16" s="39"/>
      <c r="MVV16" s="39"/>
      <c r="MVW16" s="39"/>
      <c r="MVX16" s="39"/>
      <c r="MVY16" s="39"/>
      <c r="MVZ16" s="39"/>
      <c r="MWA16" s="39"/>
      <c r="MWB16" s="39"/>
      <c r="MWC16" s="39"/>
      <c r="MWD16" s="39"/>
      <c r="MWE16" s="39"/>
      <c r="MWF16" s="39"/>
      <c r="MWG16" s="39"/>
      <c r="MWH16" s="39"/>
      <c r="MWI16" s="39"/>
      <c r="MWJ16" s="39"/>
      <c r="MWK16" s="39"/>
      <c r="MWL16" s="39"/>
      <c r="MWM16" s="39"/>
      <c r="MWN16" s="39"/>
      <c r="MWO16" s="39"/>
      <c r="MWP16" s="39"/>
      <c r="MWQ16" s="39"/>
      <c r="MWR16" s="39"/>
      <c r="MWS16" s="39"/>
      <c r="MWT16" s="39"/>
      <c r="MWU16" s="39"/>
      <c r="MWV16" s="39"/>
      <c r="MWW16" s="39"/>
      <c r="MWX16" s="39"/>
      <c r="MWY16" s="39"/>
      <c r="MWZ16" s="39"/>
      <c r="MXA16" s="39"/>
      <c r="MXB16" s="39"/>
      <c r="MXC16" s="39"/>
      <c r="MXD16" s="39"/>
      <c r="MXE16" s="39"/>
      <c r="MXF16" s="39"/>
      <c r="MXG16" s="39"/>
      <c r="MXH16" s="39"/>
      <c r="MXI16" s="39"/>
      <c r="MXJ16" s="39"/>
      <c r="MXK16" s="39"/>
      <c r="MXL16" s="39"/>
      <c r="MXM16" s="39"/>
      <c r="MXN16" s="39"/>
      <c r="MXO16" s="39"/>
      <c r="MXP16" s="39"/>
      <c r="MXQ16" s="39"/>
      <c r="MXR16" s="39"/>
      <c r="MXS16" s="39"/>
      <c r="MXT16" s="39"/>
      <c r="MXU16" s="39"/>
      <c r="MXV16" s="39"/>
      <c r="MXW16" s="39"/>
      <c r="MXX16" s="39"/>
      <c r="MXY16" s="39"/>
      <c r="MXZ16" s="39"/>
      <c r="MYA16" s="39"/>
      <c r="MYB16" s="39"/>
      <c r="MYC16" s="39"/>
      <c r="MYD16" s="39"/>
      <c r="MYE16" s="39"/>
      <c r="MYF16" s="39"/>
      <c r="MYG16" s="39"/>
      <c r="MYH16" s="39"/>
      <c r="MYI16" s="39"/>
      <c r="MYJ16" s="39"/>
      <c r="MYK16" s="39"/>
      <c r="MYL16" s="39"/>
      <c r="MYM16" s="39"/>
      <c r="MYN16" s="39"/>
      <c r="MYO16" s="39"/>
      <c r="MYP16" s="39"/>
      <c r="MYQ16" s="39"/>
      <c r="MYR16" s="39"/>
      <c r="MYS16" s="39"/>
      <c r="MYT16" s="39"/>
      <c r="MYU16" s="39"/>
      <c r="MYV16" s="39"/>
      <c r="MYW16" s="39"/>
      <c r="MYX16" s="39"/>
      <c r="MYY16" s="39"/>
      <c r="MYZ16" s="39"/>
      <c r="MZA16" s="39"/>
      <c r="MZB16" s="39"/>
      <c r="MZC16" s="39"/>
      <c r="MZD16" s="39"/>
      <c r="MZE16" s="39"/>
      <c r="MZF16" s="39"/>
      <c r="MZG16" s="39"/>
      <c r="MZH16" s="39"/>
      <c r="MZI16" s="39"/>
      <c r="MZJ16" s="39"/>
      <c r="MZK16" s="39"/>
      <c r="MZL16" s="39"/>
      <c r="MZM16" s="39"/>
      <c r="MZN16" s="39"/>
      <c r="MZO16" s="39"/>
      <c r="MZP16" s="39"/>
      <c r="MZQ16" s="39"/>
      <c r="MZR16" s="39"/>
      <c r="MZS16" s="39"/>
      <c r="MZT16" s="39"/>
      <c r="MZU16" s="39"/>
      <c r="MZV16" s="39"/>
      <c r="MZW16" s="39"/>
      <c r="MZX16" s="39"/>
      <c r="MZY16" s="39"/>
      <c r="MZZ16" s="39"/>
      <c r="NAA16" s="39"/>
      <c r="NAB16" s="39"/>
      <c r="NAC16" s="39"/>
      <c r="NAD16" s="39"/>
      <c r="NAE16" s="39"/>
      <c r="NAF16" s="39"/>
      <c r="NAG16" s="39"/>
      <c r="NAH16" s="39"/>
      <c r="NAI16" s="39"/>
      <c r="NAJ16" s="39"/>
      <c r="NAK16" s="39"/>
      <c r="NAL16" s="39"/>
      <c r="NAM16" s="39"/>
      <c r="NAN16" s="39"/>
      <c r="NAO16" s="39"/>
      <c r="NAP16" s="39"/>
      <c r="NAQ16" s="39"/>
      <c r="NAR16" s="39"/>
      <c r="NAS16" s="39"/>
      <c r="NAT16" s="39"/>
      <c r="NAU16" s="39"/>
      <c r="NAV16" s="39"/>
      <c r="NAW16" s="39"/>
      <c r="NAX16" s="39"/>
      <c r="NAY16" s="39"/>
      <c r="NAZ16" s="39"/>
      <c r="NBA16" s="39"/>
      <c r="NBB16" s="39"/>
      <c r="NBC16" s="39"/>
      <c r="NBD16" s="39"/>
      <c r="NBE16" s="39"/>
      <c r="NBF16" s="39"/>
      <c r="NBG16" s="39"/>
      <c r="NBH16" s="39"/>
      <c r="NBI16" s="39"/>
      <c r="NBJ16" s="39"/>
      <c r="NBK16" s="39"/>
      <c r="NBL16" s="39"/>
      <c r="NBM16" s="39"/>
      <c r="NBN16" s="39"/>
      <c r="NBO16" s="39"/>
      <c r="NBP16" s="39"/>
      <c r="NBQ16" s="39"/>
      <c r="NBR16" s="39"/>
      <c r="NBS16" s="39"/>
      <c r="NBT16" s="39"/>
      <c r="NBU16" s="39"/>
      <c r="NBV16" s="39"/>
      <c r="NBW16" s="39"/>
      <c r="NBX16" s="39"/>
      <c r="NBY16" s="39"/>
      <c r="NBZ16" s="39"/>
      <c r="NCA16" s="39"/>
      <c r="NCB16" s="39"/>
      <c r="NCC16" s="39"/>
      <c r="NCD16" s="39"/>
      <c r="NCE16" s="39"/>
      <c r="NCF16" s="39"/>
      <c r="NCG16" s="39"/>
      <c r="NCH16" s="39"/>
      <c r="NCI16" s="39"/>
      <c r="NCJ16" s="39"/>
      <c r="NCK16" s="39"/>
      <c r="NCL16" s="39"/>
      <c r="NCM16" s="39"/>
      <c r="NCN16" s="39"/>
      <c r="NCO16" s="39"/>
      <c r="NCP16" s="39"/>
      <c r="NCQ16" s="39"/>
      <c r="NCR16" s="39"/>
      <c r="NCS16" s="39"/>
      <c r="NCT16" s="39"/>
      <c r="NCU16" s="39"/>
      <c r="NCV16" s="39"/>
      <c r="NCW16" s="39"/>
      <c r="NCX16" s="39"/>
      <c r="NCY16" s="39"/>
      <c r="NCZ16" s="39"/>
      <c r="NDA16" s="39"/>
      <c r="NDB16" s="39"/>
      <c r="NDC16" s="39"/>
      <c r="NDD16" s="39"/>
      <c r="NDE16" s="39"/>
      <c r="NDF16" s="39"/>
      <c r="NDG16" s="39"/>
      <c r="NDH16" s="39"/>
      <c r="NDI16" s="39"/>
      <c r="NDJ16" s="39"/>
      <c r="NDK16" s="39"/>
      <c r="NDL16" s="39"/>
      <c r="NDM16" s="39"/>
      <c r="NDN16" s="39"/>
      <c r="NDO16" s="39"/>
      <c r="NDP16" s="39"/>
      <c r="NDQ16" s="39"/>
      <c r="NDR16" s="39"/>
      <c r="NDS16" s="39"/>
      <c r="NDT16" s="39"/>
      <c r="NDU16" s="39"/>
      <c r="NDV16" s="39"/>
      <c r="NDW16" s="39"/>
      <c r="NDX16" s="39"/>
      <c r="NDY16" s="39"/>
      <c r="NDZ16" s="39"/>
      <c r="NEA16" s="39"/>
      <c r="NEB16" s="39"/>
      <c r="NEC16" s="39"/>
      <c r="NED16" s="39"/>
      <c r="NEE16" s="39"/>
      <c r="NEF16" s="39"/>
      <c r="NEG16" s="39"/>
      <c r="NEH16" s="39"/>
      <c r="NEI16" s="39"/>
      <c r="NEJ16" s="39"/>
      <c r="NEK16" s="39"/>
      <c r="NEL16" s="39"/>
      <c r="NEM16" s="39"/>
      <c r="NEN16" s="39"/>
      <c r="NEO16" s="39"/>
      <c r="NEP16" s="39"/>
      <c r="NEQ16" s="39"/>
      <c r="NER16" s="39"/>
      <c r="NES16" s="39"/>
      <c r="NET16" s="39"/>
      <c r="NEU16" s="39"/>
      <c r="NEV16" s="39"/>
      <c r="NEW16" s="39"/>
      <c r="NEX16" s="39"/>
      <c r="NEY16" s="39"/>
      <c r="NEZ16" s="39"/>
      <c r="NFA16" s="39"/>
      <c r="NFB16" s="39"/>
      <c r="NFC16" s="39"/>
      <c r="NFD16" s="39"/>
      <c r="NFE16" s="39"/>
      <c r="NFF16" s="39"/>
      <c r="NFG16" s="39"/>
      <c r="NFH16" s="39"/>
      <c r="NFI16" s="39"/>
      <c r="NFJ16" s="39"/>
      <c r="NFK16" s="39"/>
      <c r="NFL16" s="39"/>
      <c r="NFM16" s="39"/>
      <c r="NFN16" s="39"/>
      <c r="NFO16" s="39"/>
      <c r="NFP16" s="39"/>
      <c r="NFQ16" s="39"/>
      <c r="NFR16" s="39"/>
      <c r="NFS16" s="39"/>
      <c r="NFT16" s="39"/>
      <c r="NFU16" s="39"/>
      <c r="NFV16" s="39"/>
      <c r="NFW16" s="39"/>
      <c r="NFX16" s="39"/>
      <c r="NFY16" s="39"/>
      <c r="NFZ16" s="39"/>
      <c r="NGA16" s="39"/>
      <c r="NGB16" s="39"/>
      <c r="NGC16" s="39"/>
      <c r="NGD16" s="39"/>
      <c r="NGE16" s="39"/>
      <c r="NGF16" s="39"/>
      <c r="NGG16" s="39"/>
      <c r="NGH16" s="39"/>
      <c r="NGI16" s="39"/>
      <c r="NGJ16" s="39"/>
      <c r="NGK16" s="39"/>
      <c r="NGL16" s="39"/>
      <c r="NGM16" s="39"/>
      <c r="NGN16" s="39"/>
      <c r="NGO16" s="39"/>
      <c r="NGP16" s="39"/>
      <c r="NGQ16" s="39"/>
      <c r="NGR16" s="39"/>
      <c r="NGS16" s="39"/>
      <c r="NGT16" s="39"/>
      <c r="NGU16" s="39"/>
      <c r="NGV16" s="39"/>
      <c r="NGW16" s="39"/>
      <c r="NGX16" s="39"/>
      <c r="NGY16" s="39"/>
      <c r="NGZ16" s="39"/>
      <c r="NHA16" s="39"/>
      <c r="NHB16" s="39"/>
      <c r="NHC16" s="39"/>
      <c r="NHD16" s="39"/>
      <c r="NHE16" s="39"/>
      <c r="NHF16" s="39"/>
      <c r="NHG16" s="39"/>
      <c r="NHH16" s="39"/>
      <c r="NHI16" s="39"/>
      <c r="NHJ16" s="39"/>
      <c r="NHK16" s="39"/>
      <c r="NHL16" s="39"/>
      <c r="NHM16" s="39"/>
      <c r="NHN16" s="39"/>
      <c r="NHO16" s="39"/>
      <c r="NHP16" s="39"/>
      <c r="NHQ16" s="39"/>
      <c r="NHR16" s="39"/>
      <c r="NHS16" s="39"/>
      <c r="NHT16" s="39"/>
      <c r="NHU16" s="39"/>
      <c r="NHV16" s="39"/>
      <c r="NHW16" s="39"/>
      <c r="NHX16" s="39"/>
      <c r="NHY16" s="39"/>
      <c r="NHZ16" s="39"/>
      <c r="NIA16" s="39"/>
      <c r="NIB16" s="39"/>
      <c r="NIC16" s="39"/>
      <c r="NID16" s="39"/>
      <c r="NIE16" s="39"/>
      <c r="NIF16" s="39"/>
      <c r="NIG16" s="39"/>
      <c r="NIH16" s="39"/>
      <c r="NII16" s="39"/>
      <c r="NIJ16" s="39"/>
      <c r="NIK16" s="39"/>
      <c r="NIL16" s="39"/>
      <c r="NIM16" s="39"/>
      <c r="NIN16" s="39"/>
      <c r="NIO16" s="39"/>
      <c r="NIP16" s="39"/>
      <c r="NIQ16" s="39"/>
      <c r="NIR16" s="39"/>
      <c r="NIS16" s="39"/>
      <c r="NIT16" s="39"/>
      <c r="NIU16" s="39"/>
      <c r="NIV16" s="39"/>
      <c r="NIW16" s="39"/>
      <c r="NIX16" s="39"/>
      <c r="NIY16" s="39"/>
      <c r="NIZ16" s="39"/>
      <c r="NJA16" s="39"/>
      <c r="NJB16" s="39"/>
      <c r="NJC16" s="39"/>
      <c r="NJD16" s="39"/>
      <c r="NJE16" s="39"/>
      <c r="NJF16" s="39"/>
      <c r="NJG16" s="39"/>
      <c r="NJH16" s="39"/>
      <c r="NJI16" s="39"/>
      <c r="NJJ16" s="39"/>
      <c r="NJK16" s="39"/>
      <c r="NJL16" s="39"/>
      <c r="NJM16" s="39"/>
      <c r="NJN16" s="39"/>
      <c r="NJO16" s="39"/>
      <c r="NJP16" s="39"/>
      <c r="NJQ16" s="39"/>
      <c r="NJR16" s="39"/>
      <c r="NJS16" s="39"/>
      <c r="NJT16" s="39"/>
      <c r="NJU16" s="39"/>
      <c r="NJV16" s="39"/>
      <c r="NJW16" s="39"/>
      <c r="NJX16" s="39"/>
      <c r="NJY16" s="39"/>
      <c r="NJZ16" s="39"/>
      <c r="NKA16" s="39"/>
      <c r="NKB16" s="39"/>
      <c r="NKC16" s="39"/>
      <c r="NKD16" s="39"/>
      <c r="NKE16" s="39"/>
      <c r="NKF16" s="39"/>
      <c r="NKG16" s="39"/>
      <c r="NKH16" s="39"/>
      <c r="NKI16" s="39"/>
      <c r="NKJ16" s="39"/>
      <c r="NKK16" s="39"/>
      <c r="NKL16" s="39"/>
      <c r="NKM16" s="39"/>
      <c r="NKN16" s="39"/>
      <c r="NKO16" s="39"/>
      <c r="NKP16" s="39"/>
      <c r="NKQ16" s="39"/>
      <c r="NKR16" s="39"/>
      <c r="NKS16" s="39"/>
      <c r="NKT16" s="39"/>
      <c r="NKU16" s="39"/>
      <c r="NKV16" s="39"/>
      <c r="NKW16" s="39"/>
      <c r="NKX16" s="39"/>
      <c r="NKY16" s="39"/>
      <c r="NKZ16" s="39"/>
      <c r="NLA16" s="39"/>
      <c r="NLB16" s="39"/>
      <c r="NLC16" s="39"/>
      <c r="NLD16" s="39"/>
      <c r="NLE16" s="39"/>
      <c r="NLF16" s="39"/>
      <c r="NLG16" s="39"/>
      <c r="NLH16" s="39"/>
      <c r="NLI16" s="39"/>
      <c r="NLJ16" s="39"/>
      <c r="NLK16" s="39"/>
      <c r="NLL16" s="39"/>
      <c r="NLM16" s="39"/>
      <c r="NLN16" s="39"/>
      <c r="NLO16" s="39"/>
      <c r="NLP16" s="39"/>
      <c r="NLQ16" s="39"/>
      <c r="NLR16" s="39"/>
      <c r="NLS16" s="39"/>
      <c r="NLT16" s="39"/>
      <c r="NLU16" s="39"/>
      <c r="NLV16" s="39"/>
      <c r="NLW16" s="39"/>
      <c r="NLX16" s="39"/>
      <c r="NLY16" s="39"/>
      <c r="NLZ16" s="39"/>
      <c r="NMA16" s="39"/>
      <c r="NMB16" s="39"/>
      <c r="NMC16" s="39"/>
      <c r="NMD16" s="39"/>
      <c r="NME16" s="39"/>
      <c r="NMF16" s="39"/>
      <c r="NMG16" s="39"/>
      <c r="NMH16" s="39"/>
      <c r="NMI16" s="39"/>
      <c r="NMJ16" s="39"/>
      <c r="NMK16" s="39"/>
      <c r="NML16" s="39"/>
      <c r="NMM16" s="39"/>
      <c r="NMN16" s="39"/>
      <c r="NMO16" s="39"/>
      <c r="NMP16" s="39"/>
      <c r="NMQ16" s="39"/>
      <c r="NMR16" s="39"/>
      <c r="NMS16" s="39"/>
      <c r="NMT16" s="39"/>
      <c r="NMU16" s="39"/>
      <c r="NMV16" s="39"/>
      <c r="NMW16" s="39"/>
      <c r="NMX16" s="39"/>
      <c r="NMY16" s="39"/>
      <c r="NMZ16" s="39"/>
      <c r="NNA16" s="39"/>
      <c r="NNB16" s="39"/>
      <c r="NNC16" s="39"/>
      <c r="NND16" s="39"/>
      <c r="NNE16" s="39"/>
      <c r="NNF16" s="39"/>
      <c r="NNG16" s="39"/>
      <c r="NNH16" s="39"/>
      <c r="NNI16" s="39"/>
      <c r="NNJ16" s="39"/>
      <c r="NNK16" s="39"/>
      <c r="NNL16" s="39"/>
      <c r="NNM16" s="39"/>
      <c r="NNN16" s="39"/>
      <c r="NNO16" s="39"/>
      <c r="NNP16" s="39"/>
      <c r="NNQ16" s="39"/>
      <c r="NNR16" s="39"/>
      <c r="NNS16" s="39"/>
      <c r="NNT16" s="39"/>
      <c r="NNU16" s="39"/>
      <c r="NNV16" s="39"/>
      <c r="NNW16" s="39"/>
      <c r="NNX16" s="39"/>
      <c r="NNY16" s="39"/>
      <c r="NNZ16" s="39"/>
      <c r="NOA16" s="39"/>
      <c r="NOB16" s="39"/>
      <c r="NOC16" s="39"/>
      <c r="NOD16" s="39"/>
      <c r="NOE16" s="39"/>
      <c r="NOF16" s="39"/>
      <c r="NOG16" s="39"/>
      <c r="NOH16" s="39"/>
      <c r="NOI16" s="39"/>
      <c r="NOJ16" s="39"/>
      <c r="NOK16" s="39"/>
      <c r="NOL16" s="39"/>
      <c r="NOM16" s="39"/>
      <c r="NON16" s="39"/>
      <c r="NOO16" s="39"/>
      <c r="NOP16" s="39"/>
      <c r="NOQ16" s="39"/>
      <c r="NOR16" s="39"/>
      <c r="NOS16" s="39"/>
      <c r="NOT16" s="39"/>
      <c r="NOU16" s="39"/>
      <c r="NOV16" s="39"/>
      <c r="NOW16" s="39"/>
      <c r="NOX16" s="39"/>
      <c r="NOY16" s="39"/>
      <c r="NOZ16" s="39"/>
      <c r="NPA16" s="39"/>
      <c r="NPB16" s="39"/>
      <c r="NPC16" s="39"/>
      <c r="NPD16" s="39"/>
      <c r="NPE16" s="39"/>
      <c r="NPF16" s="39"/>
      <c r="NPG16" s="39"/>
      <c r="NPH16" s="39"/>
      <c r="NPI16" s="39"/>
      <c r="NPJ16" s="39"/>
      <c r="NPK16" s="39"/>
      <c r="NPL16" s="39"/>
      <c r="NPM16" s="39"/>
      <c r="NPN16" s="39"/>
      <c r="NPO16" s="39"/>
      <c r="NPP16" s="39"/>
      <c r="NPQ16" s="39"/>
      <c r="NPR16" s="39"/>
      <c r="NPS16" s="39"/>
      <c r="NPT16" s="39"/>
      <c r="NPU16" s="39"/>
      <c r="NPV16" s="39"/>
      <c r="NPW16" s="39"/>
      <c r="NPX16" s="39"/>
      <c r="NPY16" s="39"/>
      <c r="NPZ16" s="39"/>
      <c r="NQA16" s="39"/>
      <c r="NQB16" s="39"/>
      <c r="NQC16" s="39"/>
      <c r="NQD16" s="39"/>
      <c r="NQE16" s="39"/>
      <c r="NQF16" s="39"/>
      <c r="NQG16" s="39"/>
      <c r="NQH16" s="39"/>
      <c r="NQI16" s="39"/>
      <c r="NQJ16" s="39"/>
      <c r="NQK16" s="39"/>
      <c r="NQL16" s="39"/>
      <c r="NQM16" s="39"/>
      <c r="NQN16" s="39"/>
      <c r="NQO16" s="39"/>
      <c r="NQP16" s="39"/>
      <c r="NQQ16" s="39"/>
      <c r="NQR16" s="39"/>
      <c r="NQS16" s="39"/>
      <c r="NQT16" s="39"/>
      <c r="NQU16" s="39"/>
      <c r="NQV16" s="39"/>
      <c r="NQW16" s="39"/>
      <c r="NQX16" s="39"/>
      <c r="NQY16" s="39"/>
      <c r="NQZ16" s="39"/>
      <c r="NRA16" s="39"/>
      <c r="NRB16" s="39"/>
      <c r="NRC16" s="39"/>
      <c r="NRD16" s="39"/>
      <c r="NRE16" s="39"/>
      <c r="NRF16" s="39"/>
      <c r="NRG16" s="39"/>
      <c r="NRH16" s="39"/>
      <c r="NRI16" s="39"/>
      <c r="NRJ16" s="39"/>
      <c r="NRK16" s="39"/>
      <c r="NRL16" s="39"/>
      <c r="NRM16" s="39"/>
      <c r="NRN16" s="39"/>
      <c r="NRO16" s="39"/>
      <c r="NRP16" s="39"/>
      <c r="NRQ16" s="39"/>
      <c r="NRR16" s="39"/>
      <c r="NRS16" s="39"/>
      <c r="NRT16" s="39"/>
      <c r="NRU16" s="39"/>
      <c r="NRV16" s="39"/>
      <c r="NRW16" s="39"/>
      <c r="NRX16" s="39"/>
      <c r="NRY16" s="39"/>
      <c r="NRZ16" s="39"/>
      <c r="NSA16" s="39"/>
      <c r="NSB16" s="39"/>
      <c r="NSC16" s="39"/>
      <c r="NSD16" s="39"/>
      <c r="NSE16" s="39"/>
      <c r="NSF16" s="39"/>
      <c r="NSG16" s="39"/>
      <c r="NSH16" s="39"/>
      <c r="NSI16" s="39"/>
      <c r="NSJ16" s="39"/>
      <c r="NSK16" s="39"/>
      <c r="NSL16" s="39"/>
      <c r="NSM16" s="39"/>
      <c r="NSN16" s="39"/>
      <c r="NSO16" s="39"/>
      <c r="NSP16" s="39"/>
      <c r="NSQ16" s="39"/>
      <c r="NSR16" s="39"/>
      <c r="NSS16" s="39"/>
      <c r="NST16" s="39"/>
      <c r="NSU16" s="39"/>
      <c r="NSV16" s="39"/>
      <c r="NSW16" s="39"/>
      <c r="NSX16" s="39"/>
      <c r="NSY16" s="39"/>
      <c r="NSZ16" s="39"/>
      <c r="NTA16" s="39"/>
      <c r="NTB16" s="39"/>
      <c r="NTC16" s="39"/>
      <c r="NTD16" s="39"/>
      <c r="NTE16" s="39"/>
      <c r="NTF16" s="39"/>
      <c r="NTG16" s="39"/>
      <c r="NTH16" s="39"/>
      <c r="NTI16" s="39"/>
      <c r="NTJ16" s="39"/>
      <c r="NTK16" s="39"/>
      <c r="NTL16" s="39"/>
      <c r="NTM16" s="39"/>
      <c r="NTN16" s="39"/>
      <c r="NTO16" s="39"/>
      <c r="NTP16" s="39"/>
      <c r="NTQ16" s="39"/>
      <c r="NTR16" s="39"/>
      <c r="NTS16" s="39"/>
      <c r="NTT16" s="39"/>
      <c r="NTU16" s="39"/>
      <c r="NTV16" s="39"/>
      <c r="NTW16" s="39"/>
      <c r="NTX16" s="39"/>
      <c r="NTY16" s="39"/>
      <c r="NTZ16" s="39"/>
      <c r="NUA16" s="39"/>
      <c r="NUB16" s="39"/>
      <c r="NUC16" s="39"/>
      <c r="NUD16" s="39"/>
      <c r="NUE16" s="39"/>
      <c r="NUF16" s="39"/>
      <c r="NUG16" s="39"/>
      <c r="NUH16" s="39"/>
      <c r="NUI16" s="39"/>
      <c r="NUJ16" s="39"/>
      <c r="NUK16" s="39"/>
      <c r="NUL16" s="39"/>
      <c r="NUM16" s="39"/>
      <c r="NUN16" s="39"/>
      <c r="NUO16" s="39"/>
      <c r="NUP16" s="39"/>
      <c r="NUQ16" s="39"/>
      <c r="NUR16" s="39"/>
      <c r="NUS16" s="39"/>
      <c r="NUT16" s="39"/>
      <c r="NUU16" s="39"/>
      <c r="NUV16" s="39"/>
      <c r="NUW16" s="39"/>
      <c r="NUX16" s="39"/>
      <c r="NUY16" s="39"/>
      <c r="NUZ16" s="39"/>
      <c r="NVA16" s="39"/>
      <c r="NVB16" s="39"/>
      <c r="NVC16" s="39"/>
      <c r="NVD16" s="39"/>
      <c r="NVE16" s="39"/>
      <c r="NVF16" s="39"/>
      <c r="NVG16" s="39"/>
      <c r="NVH16" s="39"/>
      <c r="NVI16" s="39"/>
      <c r="NVJ16" s="39"/>
      <c r="NVK16" s="39"/>
      <c r="NVL16" s="39"/>
      <c r="NVM16" s="39"/>
      <c r="NVN16" s="39"/>
      <c r="NVO16" s="39"/>
      <c r="NVP16" s="39"/>
      <c r="NVQ16" s="39"/>
      <c r="NVR16" s="39"/>
      <c r="NVS16" s="39"/>
      <c r="NVT16" s="39"/>
      <c r="NVU16" s="39"/>
      <c r="NVV16" s="39"/>
      <c r="NVW16" s="39"/>
      <c r="NVX16" s="39"/>
      <c r="NVY16" s="39"/>
      <c r="NVZ16" s="39"/>
      <c r="NWA16" s="39"/>
      <c r="NWB16" s="39"/>
      <c r="NWC16" s="39"/>
      <c r="NWD16" s="39"/>
      <c r="NWE16" s="39"/>
      <c r="NWF16" s="39"/>
      <c r="NWG16" s="39"/>
      <c r="NWH16" s="39"/>
      <c r="NWI16" s="39"/>
      <c r="NWJ16" s="39"/>
      <c r="NWK16" s="39"/>
      <c r="NWL16" s="39"/>
      <c r="NWM16" s="39"/>
      <c r="NWN16" s="39"/>
      <c r="NWO16" s="39"/>
      <c r="NWP16" s="39"/>
      <c r="NWQ16" s="39"/>
      <c r="NWR16" s="39"/>
      <c r="NWS16" s="39"/>
      <c r="NWT16" s="39"/>
      <c r="NWU16" s="39"/>
      <c r="NWV16" s="39"/>
      <c r="NWW16" s="39"/>
      <c r="NWX16" s="39"/>
      <c r="NWY16" s="39"/>
      <c r="NWZ16" s="39"/>
      <c r="NXA16" s="39"/>
      <c r="NXB16" s="39"/>
      <c r="NXC16" s="39"/>
      <c r="NXD16" s="39"/>
      <c r="NXE16" s="39"/>
      <c r="NXF16" s="39"/>
      <c r="NXG16" s="39"/>
      <c r="NXH16" s="39"/>
      <c r="NXI16" s="39"/>
      <c r="NXJ16" s="39"/>
      <c r="NXK16" s="39"/>
      <c r="NXL16" s="39"/>
      <c r="NXM16" s="39"/>
      <c r="NXN16" s="39"/>
      <c r="NXO16" s="39"/>
      <c r="NXP16" s="39"/>
      <c r="NXQ16" s="39"/>
      <c r="NXR16" s="39"/>
      <c r="NXS16" s="39"/>
      <c r="NXT16" s="39"/>
      <c r="NXU16" s="39"/>
      <c r="NXV16" s="39"/>
      <c r="NXW16" s="39"/>
      <c r="NXX16" s="39"/>
      <c r="NXY16" s="39"/>
      <c r="NXZ16" s="39"/>
      <c r="NYA16" s="39"/>
      <c r="NYB16" s="39"/>
      <c r="NYC16" s="39"/>
      <c r="NYD16" s="39"/>
      <c r="NYE16" s="39"/>
      <c r="NYF16" s="39"/>
      <c r="NYG16" s="39"/>
      <c r="NYH16" s="39"/>
      <c r="NYI16" s="39"/>
      <c r="NYJ16" s="39"/>
      <c r="NYK16" s="39"/>
      <c r="NYL16" s="39"/>
      <c r="NYM16" s="39"/>
      <c r="NYN16" s="39"/>
      <c r="NYO16" s="39"/>
      <c r="NYP16" s="39"/>
      <c r="NYQ16" s="39"/>
      <c r="NYR16" s="39"/>
      <c r="NYS16" s="39"/>
      <c r="NYT16" s="39"/>
      <c r="NYU16" s="39"/>
      <c r="NYV16" s="39"/>
      <c r="NYW16" s="39"/>
      <c r="NYX16" s="39"/>
      <c r="NYY16" s="39"/>
      <c r="NYZ16" s="39"/>
      <c r="NZA16" s="39"/>
      <c r="NZB16" s="39"/>
      <c r="NZC16" s="39"/>
      <c r="NZD16" s="39"/>
      <c r="NZE16" s="39"/>
      <c r="NZF16" s="39"/>
      <c r="NZG16" s="39"/>
      <c r="NZH16" s="39"/>
      <c r="NZI16" s="39"/>
      <c r="NZJ16" s="39"/>
      <c r="NZK16" s="39"/>
      <c r="NZL16" s="39"/>
      <c r="NZM16" s="39"/>
      <c r="NZN16" s="39"/>
      <c r="NZO16" s="39"/>
      <c r="NZP16" s="39"/>
      <c r="NZQ16" s="39"/>
      <c r="NZR16" s="39"/>
      <c r="NZS16" s="39"/>
      <c r="NZT16" s="39"/>
      <c r="NZU16" s="39"/>
      <c r="NZV16" s="39"/>
      <c r="NZW16" s="39"/>
      <c r="NZX16" s="39"/>
      <c r="NZY16" s="39"/>
      <c r="NZZ16" s="39"/>
      <c r="OAA16" s="39"/>
      <c r="OAB16" s="39"/>
      <c r="OAC16" s="39"/>
      <c r="OAD16" s="39"/>
      <c r="OAE16" s="39"/>
      <c r="OAF16" s="39"/>
      <c r="OAG16" s="39"/>
      <c r="OAH16" s="39"/>
      <c r="OAI16" s="39"/>
      <c r="OAJ16" s="39"/>
      <c r="OAK16" s="39"/>
      <c r="OAL16" s="39"/>
      <c r="OAM16" s="39"/>
      <c r="OAN16" s="39"/>
      <c r="OAO16" s="39"/>
      <c r="OAP16" s="39"/>
      <c r="OAQ16" s="39"/>
      <c r="OAR16" s="39"/>
      <c r="OAS16" s="39"/>
      <c r="OAT16" s="39"/>
      <c r="OAU16" s="39"/>
      <c r="OAV16" s="39"/>
      <c r="OAW16" s="39"/>
      <c r="OAX16" s="39"/>
      <c r="OAY16" s="39"/>
      <c r="OAZ16" s="39"/>
      <c r="OBA16" s="39"/>
      <c r="OBB16" s="39"/>
      <c r="OBC16" s="39"/>
      <c r="OBD16" s="39"/>
      <c r="OBE16" s="39"/>
      <c r="OBF16" s="39"/>
      <c r="OBG16" s="39"/>
      <c r="OBH16" s="39"/>
      <c r="OBI16" s="39"/>
      <c r="OBJ16" s="39"/>
      <c r="OBK16" s="39"/>
      <c r="OBL16" s="39"/>
      <c r="OBM16" s="39"/>
      <c r="OBN16" s="39"/>
      <c r="OBO16" s="39"/>
      <c r="OBP16" s="39"/>
      <c r="OBQ16" s="39"/>
      <c r="OBR16" s="39"/>
      <c r="OBS16" s="39"/>
      <c r="OBT16" s="39"/>
      <c r="OBU16" s="39"/>
      <c r="OBV16" s="39"/>
      <c r="OBW16" s="39"/>
      <c r="OBX16" s="39"/>
      <c r="OBY16" s="39"/>
      <c r="OBZ16" s="39"/>
      <c r="OCA16" s="39"/>
      <c r="OCB16" s="39"/>
      <c r="OCC16" s="39"/>
      <c r="OCD16" s="39"/>
      <c r="OCE16" s="39"/>
      <c r="OCF16" s="39"/>
      <c r="OCG16" s="39"/>
      <c r="OCH16" s="39"/>
      <c r="OCI16" s="39"/>
      <c r="OCJ16" s="39"/>
      <c r="OCK16" s="39"/>
      <c r="OCL16" s="39"/>
      <c r="OCM16" s="39"/>
      <c r="OCN16" s="39"/>
      <c r="OCO16" s="39"/>
      <c r="OCP16" s="39"/>
      <c r="OCQ16" s="39"/>
      <c r="OCR16" s="39"/>
      <c r="OCS16" s="39"/>
      <c r="OCT16" s="39"/>
      <c r="OCU16" s="39"/>
      <c r="OCV16" s="39"/>
      <c r="OCW16" s="39"/>
      <c r="OCX16" s="39"/>
      <c r="OCY16" s="39"/>
      <c r="OCZ16" s="39"/>
      <c r="ODA16" s="39"/>
      <c r="ODB16" s="39"/>
      <c r="ODC16" s="39"/>
      <c r="ODD16" s="39"/>
      <c r="ODE16" s="39"/>
      <c r="ODF16" s="39"/>
      <c r="ODG16" s="39"/>
      <c r="ODH16" s="39"/>
      <c r="ODI16" s="39"/>
      <c r="ODJ16" s="39"/>
      <c r="ODK16" s="39"/>
      <c r="ODL16" s="39"/>
      <c r="ODM16" s="39"/>
      <c r="ODN16" s="39"/>
      <c r="ODO16" s="39"/>
      <c r="ODP16" s="39"/>
      <c r="ODQ16" s="39"/>
      <c r="ODR16" s="39"/>
      <c r="ODS16" s="39"/>
      <c r="ODT16" s="39"/>
      <c r="ODU16" s="39"/>
      <c r="ODV16" s="39"/>
      <c r="ODW16" s="39"/>
      <c r="ODX16" s="39"/>
      <c r="ODY16" s="39"/>
      <c r="ODZ16" s="39"/>
      <c r="OEA16" s="39"/>
      <c r="OEB16" s="39"/>
      <c r="OEC16" s="39"/>
      <c r="OED16" s="39"/>
      <c r="OEE16" s="39"/>
      <c r="OEF16" s="39"/>
      <c r="OEG16" s="39"/>
      <c r="OEH16" s="39"/>
      <c r="OEI16" s="39"/>
      <c r="OEJ16" s="39"/>
      <c r="OEK16" s="39"/>
      <c r="OEL16" s="39"/>
      <c r="OEM16" s="39"/>
      <c r="OEN16" s="39"/>
      <c r="OEO16" s="39"/>
      <c r="OEP16" s="39"/>
      <c r="OEQ16" s="39"/>
      <c r="OER16" s="39"/>
      <c r="OES16" s="39"/>
      <c r="OET16" s="39"/>
      <c r="OEU16" s="39"/>
      <c r="OEV16" s="39"/>
      <c r="OEW16" s="39"/>
      <c r="OEX16" s="39"/>
      <c r="OEY16" s="39"/>
      <c r="OEZ16" s="39"/>
      <c r="OFA16" s="39"/>
      <c r="OFB16" s="39"/>
      <c r="OFC16" s="39"/>
      <c r="OFD16" s="39"/>
      <c r="OFE16" s="39"/>
      <c r="OFF16" s="39"/>
      <c r="OFG16" s="39"/>
      <c r="OFH16" s="39"/>
      <c r="OFI16" s="39"/>
      <c r="OFJ16" s="39"/>
      <c r="OFK16" s="39"/>
      <c r="OFL16" s="39"/>
      <c r="OFM16" s="39"/>
      <c r="OFN16" s="39"/>
      <c r="OFO16" s="39"/>
      <c r="OFP16" s="39"/>
      <c r="OFQ16" s="39"/>
      <c r="OFR16" s="39"/>
      <c r="OFS16" s="39"/>
      <c r="OFT16" s="39"/>
      <c r="OFU16" s="39"/>
      <c r="OFV16" s="39"/>
      <c r="OFW16" s="39"/>
      <c r="OFX16" s="39"/>
      <c r="OFY16" s="39"/>
      <c r="OFZ16" s="39"/>
      <c r="OGA16" s="39"/>
      <c r="OGB16" s="39"/>
      <c r="OGC16" s="39"/>
      <c r="OGD16" s="39"/>
      <c r="OGE16" s="39"/>
      <c r="OGF16" s="39"/>
      <c r="OGG16" s="39"/>
      <c r="OGH16" s="39"/>
      <c r="OGI16" s="39"/>
      <c r="OGJ16" s="39"/>
      <c r="OGK16" s="39"/>
      <c r="OGL16" s="39"/>
      <c r="OGM16" s="39"/>
      <c r="OGN16" s="39"/>
      <c r="OGO16" s="39"/>
      <c r="OGP16" s="39"/>
      <c r="OGQ16" s="39"/>
      <c r="OGR16" s="39"/>
      <c r="OGS16" s="39"/>
      <c r="OGT16" s="39"/>
      <c r="OGU16" s="39"/>
      <c r="OGV16" s="39"/>
      <c r="OGW16" s="39"/>
      <c r="OGX16" s="39"/>
      <c r="OGY16" s="39"/>
      <c r="OGZ16" s="39"/>
      <c r="OHA16" s="39"/>
      <c r="OHB16" s="39"/>
      <c r="OHC16" s="39"/>
      <c r="OHD16" s="39"/>
      <c r="OHE16" s="39"/>
      <c r="OHF16" s="39"/>
      <c r="OHG16" s="39"/>
      <c r="OHH16" s="39"/>
      <c r="OHI16" s="39"/>
      <c r="OHJ16" s="39"/>
      <c r="OHK16" s="39"/>
      <c r="OHL16" s="39"/>
      <c r="OHM16" s="39"/>
      <c r="OHN16" s="39"/>
      <c r="OHO16" s="39"/>
      <c r="OHP16" s="39"/>
      <c r="OHQ16" s="39"/>
      <c r="OHR16" s="39"/>
      <c r="OHS16" s="39"/>
      <c r="OHT16" s="39"/>
      <c r="OHU16" s="39"/>
      <c r="OHV16" s="39"/>
      <c r="OHW16" s="39"/>
      <c r="OHX16" s="39"/>
      <c r="OHY16" s="39"/>
      <c r="OHZ16" s="39"/>
      <c r="OIA16" s="39"/>
      <c r="OIB16" s="39"/>
      <c r="OIC16" s="39"/>
      <c r="OID16" s="39"/>
      <c r="OIE16" s="39"/>
      <c r="OIF16" s="39"/>
      <c r="OIG16" s="39"/>
      <c r="OIH16" s="39"/>
      <c r="OII16" s="39"/>
      <c r="OIJ16" s="39"/>
      <c r="OIK16" s="39"/>
      <c r="OIL16" s="39"/>
      <c r="OIM16" s="39"/>
      <c r="OIN16" s="39"/>
      <c r="OIO16" s="39"/>
      <c r="OIP16" s="39"/>
      <c r="OIQ16" s="39"/>
      <c r="OIR16" s="39"/>
      <c r="OIS16" s="39"/>
      <c r="OIT16" s="39"/>
      <c r="OIU16" s="39"/>
      <c r="OIV16" s="39"/>
      <c r="OIW16" s="39"/>
      <c r="OIX16" s="39"/>
      <c r="OIY16" s="39"/>
      <c r="OIZ16" s="39"/>
      <c r="OJA16" s="39"/>
      <c r="OJB16" s="39"/>
      <c r="OJC16" s="39"/>
      <c r="OJD16" s="39"/>
      <c r="OJE16" s="39"/>
      <c r="OJF16" s="39"/>
      <c r="OJG16" s="39"/>
      <c r="OJH16" s="39"/>
      <c r="OJI16" s="39"/>
      <c r="OJJ16" s="39"/>
      <c r="OJK16" s="39"/>
      <c r="OJL16" s="39"/>
      <c r="OJM16" s="39"/>
      <c r="OJN16" s="39"/>
      <c r="OJO16" s="39"/>
      <c r="OJP16" s="39"/>
      <c r="OJQ16" s="39"/>
      <c r="OJR16" s="39"/>
      <c r="OJS16" s="39"/>
      <c r="OJT16" s="39"/>
      <c r="OJU16" s="39"/>
      <c r="OJV16" s="39"/>
      <c r="OJW16" s="39"/>
      <c r="OJX16" s="39"/>
      <c r="OJY16" s="39"/>
      <c r="OJZ16" s="39"/>
      <c r="OKA16" s="39"/>
      <c r="OKB16" s="39"/>
      <c r="OKC16" s="39"/>
      <c r="OKD16" s="39"/>
      <c r="OKE16" s="39"/>
      <c r="OKF16" s="39"/>
      <c r="OKG16" s="39"/>
      <c r="OKH16" s="39"/>
      <c r="OKI16" s="39"/>
      <c r="OKJ16" s="39"/>
      <c r="OKK16" s="39"/>
      <c r="OKL16" s="39"/>
      <c r="OKM16" s="39"/>
      <c r="OKN16" s="39"/>
      <c r="OKO16" s="39"/>
      <c r="OKP16" s="39"/>
      <c r="OKQ16" s="39"/>
      <c r="OKR16" s="39"/>
      <c r="OKS16" s="39"/>
      <c r="OKT16" s="39"/>
      <c r="OKU16" s="39"/>
      <c r="OKV16" s="39"/>
      <c r="OKW16" s="39"/>
      <c r="OKX16" s="39"/>
      <c r="OKY16" s="39"/>
      <c r="OKZ16" s="39"/>
      <c r="OLA16" s="39"/>
      <c r="OLB16" s="39"/>
      <c r="OLC16" s="39"/>
      <c r="OLD16" s="39"/>
      <c r="OLE16" s="39"/>
      <c r="OLF16" s="39"/>
      <c r="OLG16" s="39"/>
      <c r="OLH16" s="39"/>
      <c r="OLI16" s="39"/>
      <c r="OLJ16" s="39"/>
      <c r="OLK16" s="39"/>
      <c r="OLL16" s="39"/>
      <c r="OLM16" s="39"/>
      <c r="OLN16" s="39"/>
      <c r="OLO16" s="39"/>
      <c r="OLP16" s="39"/>
      <c r="OLQ16" s="39"/>
      <c r="OLR16" s="39"/>
      <c r="OLS16" s="39"/>
      <c r="OLT16" s="39"/>
      <c r="OLU16" s="39"/>
      <c r="OLV16" s="39"/>
      <c r="OLW16" s="39"/>
      <c r="OLX16" s="39"/>
      <c r="OLY16" s="39"/>
      <c r="OLZ16" s="39"/>
      <c r="OMA16" s="39"/>
      <c r="OMB16" s="39"/>
      <c r="OMC16" s="39"/>
      <c r="OMD16" s="39"/>
      <c r="OME16" s="39"/>
      <c r="OMF16" s="39"/>
      <c r="OMG16" s="39"/>
      <c r="OMH16" s="39"/>
      <c r="OMI16" s="39"/>
      <c r="OMJ16" s="39"/>
      <c r="OMK16" s="39"/>
      <c r="OML16" s="39"/>
      <c r="OMM16" s="39"/>
      <c r="OMN16" s="39"/>
      <c r="OMO16" s="39"/>
      <c r="OMP16" s="39"/>
      <c r="OMQ16" s="39"/>
      <c r="OMR16" s="39"/>
      <c r="OMS16" s="39"/>
      <c r="OMT16" s="39"/>
      <c r="OMU16" s="39"/>
      <c r="OMV16" s="39"/>
      <c r="OMW16" s="39"/>
      <c r="OMX16" s="39"/>
      <c r="OMY16" s="39"/>
      <c r="OMZ16" s="39"/>
      <c r="ONA16" s="39"/>
      <c r="ONB16" s="39"/>
      <c r="ONC16" s="39"/>
      <c r="OND16" s="39"/>
      <c r="ONE16" s="39"/>
      <c r="ONF16" s="39"/>
      <c r="ONG16" s="39"/>
      <c r="ONH16" s="39"/>
      <c r="ONI16" s="39"/>
      <c r="ONJ16" s="39"/>
      <c r="ONK16" s="39"/>
      <c r="ONL16" s="39"/>
      <c r="ONM16" s="39"/>
      <c r="ONN16" s="39"/>
      <c r="ONO16" s="39"/>
      <c r="ONP16" s="39"/>
      <c r="ONQ16" s="39"/>
      <c r="ONR16" s="39"/>
      <c r="ONS16" s="39"/>
      <c r="ONT16" s="39"/>
      <c r="ONU16" s="39"/>
      <c r="ONV16" s="39"/>
      <c r="ONW16" s="39"/>
      <c r="ONX16" s="39"/>
      <c r="ONY16" s="39"/>
      <c r="ONZ16" s="39"/>
      <c r="OOA16" s="39"/>
      <c r="OOB16" s="39"/>
      <c r="OOC16" s="39"/>
      <c r="OOD16" s="39"/>
      <c r="OOE16" s="39"/>
      <c r="OOF16" s="39"/>
      <c r="OOG16" s="39"/>
      <c r="OOH16" s="39"/>
      <c r="OOI16" s="39"/>
      <c r="OOJ16" s="39"/>
      <c r="OOK16" s="39"/>
      <c r="OOL16" s="39"/>
      <c r="OOM16" s="39"/>
      <c r="OON16" s="39"/>
      <c r="OOO16" s="39"/>
      <c r="OOP16" s="39"/>
      <c r="OOQ16" s="39"/>
      <c r="OOR16" s="39"/>
      <c r="OOS16" s="39"/>
      <c r="OOT16" s="39"/>
      <c r="OOU16" s="39"/>
      <c r="OOV16" s="39"/>
      <c r="OOW16" s="39"/>
      <c r="OOX16" s="39"/>
      <c r="OOY16" s="39"/>
      <c r="OOZ16" s="39"/>
      <c r="OPA16" s="39"/>
      <c r="OPB16" s="39"/>
      <c r="OPC16" s="39"/>
      <c r="OPD16" s="39"/>
      <c r="OPE16" s="39"/>
      <c r="OPF16" s="39"/>
      <c r="OPG16" s="39"/>
      <c r="OPH16" s="39"/>
      <c r="OPI16" s="39"/>
      <c r="OPJ16" s="39"/>
      <c r="OPK16" s="39"/>
      <c r="OPL16" s="39"/>
      <c r="OPM16" s="39"/>
      <c r="OPN16" s="39"/>
      <c r="OPO16" s="39"/>
      <c r="OPP16" s="39"/>
      <c r="OPQ16" s="39"/>
      <c r="OPR16" s="39"/>
      <c r="OPS16" s="39"/>
      <c r="OPT16" s="39"/>
      <c r="OPU16" s="39"/>
      <c r="OPV16" s="39"/>
      <c r="OPW16" s="39"/>
      <c r="OPX16" s="39"/>
      <c r="OPY16" s="39"/>
      <c r="OPZ16" s="39"/>
      <c r="OQA16" s="39"/>
      <c r="OQB16" s="39"/>
      <c r="OQC16" s="39"/>
      <c r="OQD16" s="39"/>
      <c r="OQE16" s="39"/>
      <c r="OQF16" s="39"/>
      <c r="OQG16" s="39"/>
      <c r="OQH16" s="39"/>
      <c r="OQI16" s="39"/>
      <c r="OQJ16" s="39"/>
      <c r="OQK16" s="39"/>
      <c r="OQL16" s="39"/>
      <c r="OQM16" s="39"/>
      <c r="OQN16" s="39"/>
      <c r="OQO16" s="39"/>
      <c r="OQP16" s="39"/>
      <c r="OQQ16" s="39"/>
      <c r="OQR16" s="39"/>
      <c r="OQS16" s="39"/>
      <c r="OQT16" s="39"/>
      <c r="OQU16" s="39"/>
      <c r="OQV16" s="39"/>
      <c r="OQW16" s="39"/>
      <c r="OQX16" s="39"/>
      <c r="OQY16" s="39"/>
      <c r="OQZ16" s="39"/>
      <c r="ORA16" s="39"/>
      <c r="ORB16" s="39"/>
      <c r="ORC16" s="39"/>
      <c r="ORD16" s="39"/>
      <c r="ORE16" s="39"/>
      <c r="ORF16" s="39"/>
      <c r="ORG16" s="39"/>
      <c r="ORH16" s="39"/>
      <c r="ORI16" s="39"/>
      <c r="ORJ16" s="39"/>
      <c r="ORK16" s="39"/>
      <c r="ORL16" s="39"/>
      <c r="ORM16" s="39"/>
      <c r="ORN16" s="39"/>
      <c r="ORO16" s="39"/>
      <c r="ORP16" s="39"/>
      <c r="ORQ16" s="39"/>
      <c r="ORR16" s="39"/>
      <c r="ORS16" s="39"/>
      <c r="ORT16" s="39"/>
      <c r="ORU16" s="39"/>
      <c r="ORV16" s="39"/>
      <c r="ORW16" s="39"/>
      <c r="ORX16" s="39"/>
      <c r="ORY16" s="39"/>
      <c r="ORZ16" s="39"/>
      <c r="OSA16" s="39"/>
      <c r="OSB16" s="39"/>
      <c r="OSC16" s="39"/>
      <c r="OSD16" s="39"/>
      <c r="OSE16" s="39"/>
      <c r="OSF16" s="39"/>
      <c r="OSG16" s="39"/>
      <c r="OSH16" s="39"/>
      <c r="OSI16" s="39"/>
      <c r="OSJ16" s="39"/>
      <c r="OSK16" s="39"/>
      <c r="OSL16" s="39"/>
      <c r="OSM16" s="39"/>
      <c r="OSN16" s="39"/>
      <c r="OSO16" s="39"/>
      <c r="OSP16" s="39"/>
      <c r="OSQ16" s="39"/>
      <c r="OSR16" s="39"/>
      <c r="OSS16" s="39"/>
      <c r="OST16" s="39"/>
      <c r="OSU16" s="39"/>
      <c r="OSV16" s="39"/>
      <c r="OSW16" s="39"/>
      <c r="OSX16" s="39"/>
      <c r="OSY16" s="39"/>
      <c r="OSZ16" s="39"/>
      <c r="OTA16" s="39"/>
      <c r="OTB16" s="39"/>
      <c r="OTC16" s="39"/>
      <c r="OTD16" s="39"/>
      <c r="OTE16" s="39"/>
      <c r="OTF16" s="39"/>
      <c r="OTG16" s="39"/>
      <c r="OTH16" s="39"/>
      <c r="OTI16" s="39"/>
      <c r="OTJ16" s="39"/>
      <c r="OTK16" s="39"/>
      <c r="OTL16" s="39"/>
      <c r="OTM16" s="39"/>
      <c r="OTN16" s="39"/>
      <c r="OTO16" s="39"/>
      <c r="OTP16" s="39"/>
      <c r="OTQ16" s="39"/>
      <c r="OTR16" s="39"/>
      <c r="OTS16" s="39"/>
      <c r="OTT16" s="39"/>
      <c r="OTU16" s="39"/>
      <c r="OTV16" s="39"/>
      <c r="OTW16" s="39"/>
      <c r="OTX16" s="39"/>
      <c r="OTY16" s="39"/>
      <c r="OTZ16" s="39"/>
      <c r="OUA16" s="39"/>
      <c r="OUB16" s="39"/>
      <c r="OUC16" s="39"/>
      <c r="OUD16" s="39"/>
      <c r="OUE16" s="39"/>
      <c r="OUF16" s="39"/>
      <c r="OUG16" s="39"/>
      <c r="OUH16" s="39"/>
      <c r="OUI16" s="39"/>
      <c r="OUJ16" s="39"/>
      <c r="OUK16" s="39"/>
      <c r="OUL16" s="39"/>
      <c r="OUM16" s="39"/>
      <c r="OUN16" s="39"/>
      <c r="OUO16" s="39"/>
      <c r="OUP16" s="39"/>
      <c r="OUQ16" s="39"/>
      <c r="OUR16" s="39"/>
      <c r="OUS16" s="39"/>
      <c r="OUT16" s="39"/>
      <c r="OUU16" s="39"/>
      <c r="OUV16" s="39"/>
      <c r="OUW16" s="39"/>
      <c r="OUX16" s="39"/>
      <c r="OUY16" s="39"/>
      <c r="OUZ16" s="39"/>
      <c r="OVA16" s="39"/>
      <c r="OVB16" s="39"/>
      <c r="OVC16" s="39"/>
      <c r="OVD16" s="39"/>
      <c r="OVE16" s="39"/>
      <c r="OVF16" s="39"/>
      <c r="OVG16" s="39"/>
      <c r="OVH16" s="39"/>
      <c r="OVI16" s="39"/>
      <c r="OVJ16" s="39"/>
      <c r="OVK16" s="39"/>
      <c r="OVL16" s="39"/>
      <c r="OVM16" s="39"/>
      <c r="OVN16" s="39"/>
      <c r="OVO16" s="39"/>
      <c r="OVP16" s="39"/>
      <c r="OVQ16" s="39"/>
      <c r="OVR16" s="39"/>
      <c r="OVS16" s="39"/>
      <c r="OVT16" s="39"/>
      <c r="OVU16" s="39"/>
      <c r="OVV16" s="39"/>
      <c r="OVW16" s="39"/>
      <c r="OVX16" s="39"/>
      <c r="OVY16" s="39"/>
      <c r="OVZ16" s="39"/>
      <c r="OWA16" s="39"/>
      <c r="OWB16" s="39"/>
      <c r="OWC16" s="39"/>
      <c r="OWD16" s="39"/>
      <c r="OWE16" s="39"/>
      <c r="OWF16" s="39"/>
      <c r="OWG16" s="39"/>
      <c r="OWH16" s="39"/>
      <c r="OWI16" s="39"/>
      <c r="OWJ16" s="39"/>
      <c r="OWK16" s="39"/>
      <c r="OWL16" s="39"/>
      <c r="OWM16" s="39"/>
      <c r="OWN16" s="39"/>
      <c r="OWO16" s="39"/>
      <c r="OWP16" s="39"/>
      <c r="OWQ16" s="39"/>
      <c r="OWR16" s="39"/>
      <c r="OWS16" s="39"/>
      <c r="OWT16" s="39"/>
      <c r="OWU16" s="39"/>
      <c r="OWV16" s="39"/>
      <c r="OWW16" s="39"/>
      <c r="OWX16" s="39"/>
      <c r="OWY16" s="39"/>
      <c r="OWZ16" s="39"/>
      <c r="OXA16" s="39"/>
      <c r="OXB16" s="39"/>
      <c r="OXC16" s="39"/>
      <c r="OXD16" s="39"/>
      <c r="OXE16" s="39"/>
      <c r="OXF16" s="39"/>
      <c r="OXG16" s="39"/>
      <c r="OXH16" s="39"/>
      <c r="OXI16" s="39"/>
      <c r="OXJ16" s="39"/>
      <c r="OXK16" s="39"/>
      <c r="OXL16" s="39"/>
      <c r="OXM16" s="39"/>
      <c r="OXN16" s="39"/>
      <c r="OXO16" s="39"/>
      <c r="OXP16" s="39"/>
      <c r="OXQ16" s="39"/>
      <c r="OXR16" s="39"/>
      <c r="OXS16" s="39"/>
      <c r="OXT16" s="39"/>
      <c r="OXU16" s="39"/>
      <c r="OXV16" s="39"/>
      <c r="OXW16" s="39"/>
      <c r="OXX16" s="39"/>
      <c r="OXY16" s="39"/>
      <c r="OXZ16" s="39"/>
      <c r="OYA16" s="39"/>
      <c r="OYB16" s="39"/>
      <c r="OYC16" s="39"/>
      <c r="OYD16" s="39"/>
      <c r="OYE16" s="39"/>
      <c r="OYF16" s="39"/>
      <c r="OYG16" s="39"/>
      <c r="OYH16" s="39"/>
      <c r="OYI16" s="39"/>
      <c r="OYJ16" s="39"/>
      <c r="OYK16" s="39"/>
      <c r="OYL16" s="39"/>
      <c r="OYM16" s="39"/>
      <c r="OYN16" s="39"/>
      <c r="OYO16" s="39"/>
      <c r="OYP16" s="39"/>
      <c r="OYQ16" s="39"/>
      <c r="OYR16" s="39"/>
      <c r="OYS16" s="39"/>
      <c r="OYT16" s="39"/>
      <c r="OYU16" s="39"/>
      <c r="OYV16" s="39"/>
      <c r="OYW16" s="39"/>
      <c r="OYX16" s="39"/>
      <c r="OYY16" s="39"/>
      <c r="OYZ16" s="39"/>
      <c r="OZA16" s="39"/>
      <c r="OZB16" s="39"/>
      <c r="OZC16" s="39"/>
      <c r="OZD16" s="39"/>
      <c r="OZE16" s="39"/>
      <c r="OZF16" s="39"/>
      <c r="OZG16" s="39"/>
      <c r="OZH16" s="39"/>
      <c r="OZI16" s="39"/>
      <c r="OZJ16" s="39"/>
      <c r="OZK16" s="39"/>
      <c r="OZL16" s="39"/>
      <c r="OZM16" s="39"/>
      <c r="OZN16" s="39"/>
      <c r="OZO16" s="39"/>
      <c r="OZP16" s="39"/>
      <c r="OZQ16" s="39"/>
      <c r="OZR16" s="39"/>
      <c r="OZS16" s="39"/>
      <c r="OZT16" s="39"/>
      <c r="OZU16" s="39"/>
      <c r="OZV16" s="39"/>
      <c r="OZW16" s="39"/>
      <c r="OZX16" s="39"/>
      <c r="OZY16" s="39"/>
      <c r="OZZ16" s="39"/>
      <c r="PAA16" s="39"/>
      <c r="PAB16" s="39"/>
      <c r="PAC16" s="39"/>
      <c r="PAD16" s="39"/>
      <c r="PAE16" s="39"/>
      <c r="PAF16" s="39"/>
      <c r="PAG16" s="39"/>
      <c r="PAH16" s="39"/>
      <c r="PAI16" s="39"/>
      <c r="PAJ16" s="39"/>
      <c r="PAK16" s="39"/>
      <c r="PAL16" s="39"/>
      <c r="PAM16" s="39"/>
      <c r="PAN16" s="39"/>
      <c r="PAO16" s="39"/>
      <c r="PAP16" s="39"/>
      <c r="PAQ16" s="39"/>
      <c r="PAR16" s="39"/>
      <c r="PAS16" s="39"/>
      <c r="PAT16" s="39"/>
      <c r="PAU16" s="39"/>
      <c r="PAV16" s="39"/>
      <c r="PAW16" s="39"/>
      <c r="PAX16" s="39"/>
      <c r="PAY16" s="39"/>
      <c r="PAZ16" s="39"/>
      <c r="PBA16" s="39"/>
      <c r="PBB16" s="39"/>
      <c r="PBC16" s="39"/>
      <c r="PBD16" s="39"/>
      <c r="PBE16" s="39"/>
      <c r="PBF16" s="39"/>
      <c r="PBG16" s="39"/>
      <c r="PBH16" s="39"/>
      <c r="PBI16" s="39"/>
      <c r="PBJ16" s="39"/>
      <c r="PBK16" s="39"/>
      <c r="PBL16" s="39"/>
      <c r="PBM16" s="39"/>
      <c r="PBN16" s="39"/>
      <c r="PBO16" s="39"/>
      <c r="PBP16" s="39"/>
      <c r="PBQ16" s="39"/>
      <c r="PBR16" s="39"/>
      <c r="PBS16" s="39"/>
      <c r="PBT16" s="39"/>
      <c r="PBU16" s="39"/>
      <c r="PBV16" s="39"/>
      <c r="PBW16" s="39"/>
      <c r="PBX16" s="39"/>
      <c r="PBY16" s="39"/>
      <c r="PBZ16" s="39"/>
      <c r="PCA16" s="39"/>
      <c r="PCB16" s="39"/>
      <c r="PCC16" s="39"/>
      <c r="PCD16" s="39"/>
      <c r="PCE16" s="39"/>
      <c r="PCF16" s="39"/>
      <c r="PCG16" s="39"/>
      <c r="PCH16" s="39"/>
      <c r="PCI16" s="39"/>
      <c r="PCJ16" s="39"/>
      <c r="PCK16" s="39"/>
      <c r="PCL16" s="39"/>
      <c r="PCM16" s="39"/>
      <c r="PCN16" s="39"/>
      <c r="PCO16" s="39"/>
      <c r="PCP16" s="39"/>
      <c r="PCQ16" s="39"/>
      <c r="PCR16" s="39"/>
      <c r="PCS16" s="39"/>
      <c r="PCT16" s="39"/>
      <c r="PCU16" s="39"/>
      <c r="PCV16" s="39"/>
      <c r="PCW16" s="39"/>
      <c r="PCX16" s="39"/>
      <c r="PCY16" s="39"/>
      <c r="PCZ16" s="39"/>
      <c r="PDA16" s="39"/>
      <c r="PDB16" s="39"/>
      <c r="PDC16" s="39"/>
      <c r="PDD16" s="39"/>
      <c r="PDE16" s="39"/>
      <c r="PDF16" s="39"/>
      <c r="PDG16" s="39"/>
      <c r="PDH16" s="39"/>
      <c r="PDI16" s="39"/>
      <c r="PDJ16" s="39"/>
      <c r="PDK16" s="39"/>
      <c r="PDL16" s="39"/>
      <c r="PDM16" s="39"/>
      <c r="PDN16" s="39"/>
      <c r="PDO16" s="39"/>
      <c r="PDP16" s="39"/>
      <c r="PDQ16" s="39"/>
      <c r="PDR16" s="39"/>
      <c r="PDS16" s="39"/>
      <c r="PDT16" s="39"/>
      <c r="PDU16" s="39"/>
      <c r="PDV16" s="39"/>
      <c r="PDW16" s="39"/>
      <c r="PDX16" s="39"/>
      <c r="PDY16" s="39"/>
      <c r="PDZ16" s="39"/>
      <c r="PEA16" s="39"/>
      <c r="PEB16" s="39"/>
      <c r="PEC16" s="39"/>
      <c r="PED16" s="39"/>
      <c r="PEE16" s="39"/>
      <c r="PEF16" s="39"/>
      <c r="PEG16" s="39"/>
      <c r="PEH16" s="39"/>
      <c r="PEI16" s="39"/>
      <c r="PEJ16" s="39"/>
      <c r="PEK16" s="39"/>
      <c r="PEL16" s="39"/>
      <c r="PEM16" s="39"/>
      <c r="PEN16" s="39"/>
      <c r="PEO16" s="39"/>
      <c r="PEP16" s="39"/>
      <c r="PEQ16" s="39"/>
      <c r="PER16" s="39"/>
      <c r="PES16" s="39"/>
      <c r="PET16" s="39"/>
      <c r="PEU16" s="39"/>
      <c r="PEV16" s="39"/>
      <c r="PEW16" s="39"/>
      <c r="PEX16" s="39"/>
      <c r="PEY16" s="39"/>
      <c r="PEZ16" s="39"/>
      <c r="PFA16" s="39"/>
      <c r="PFB16" s="39"/>
      <c r="PFC16" s="39"/>
      <c r="PFD16" s="39"/>
      <c r="PFE16" s="39"/>
      <c r="PFF16" s="39"/>
      <c r="PFG16" s="39"/>
      <c r="PFH16" s="39"/>
      <c r="PFI16" s="39"/>
      <c r="PFJ16" s="39"/>
      <c r="PFK16" s="39"/>
      <c r="PFL16" s="39"/>
      <c r="PFM16" s="39"/>
      <c r="PFN16" s="39"/>
      <c r="PFO16" s="39"/>
      <c r="PFP16" s="39"/>
      <c r="PFQ16" s="39"/>
      <c r="PFR16" s="39"/>
      <c r="PFS16" s="39"/>
      <c r="PFT16" s="39"/>
      <c r="PFU16" s="39"/>
      <c r="PFV16" s="39"/>
      <c r="PFW16" s="39"/>
      <c r="PFX16" s="39"/>
      <c r="PFY16" s="39"/>
      <c r="PFZ16" s="39"/>
      <c r="PGA16" s="39"/>
      <c r="PGB16" s="39"/>
      <c r="PGC16" s="39"/>
      <c r="PGD16" s="39"/>
      <c r="PGE16" s="39"/>
      <c r="PGF16" s="39"/>
      <c r="PGG16" s="39"/>
      <c r="PGH16" s="39"/>
      <c r="PGI16" s="39"/>
      <c r="PGJ16" s="39"/>
      <c r="PGK16" s="39"/>
      <c r="PGL16" s="39"/>
      <c r="PGM16" s="39"/>
      <c r="PGN16" s="39"/>
      <c r="PGO16" s="39"/>
      <c r="PGP16" s="39"/>
      <c r="PGQ16" s="39"/>
      <c r="PGR16" s="39"/>
      <c r="PGS16" s="39"/>
      <c r="PGT16" s="39"/>
      <c r="PGU16" s="39"/>
      <c r="PGV16" s="39"/>
      <c r="PGW16" s="39"/>
      <c r="PGX16" s="39"/>
      <c r="PGY16" s="39"/>
      <c r="PGZ16" s="39"/>
      <c r="PHA16" s="39"/>
      <c r="PHB16" s="39"/>
      <c r="PHC16" s="39"/>
      <c r="PHD16" s="39"/>
      <c r="PHE16" s="39"/>
      <c r="PHF16" s="39"/>
      <c r="PHG16" s="39"/>
      <c r="PHH16" s="39"/>
      <c r="PHI16" s="39"/>
      <c r="PHJ16" s="39"/>
      <c r="PHK16" s="39"/>
      <c r="PHL16" s="39"/>
      <c r="PHM16" s="39"/>
      <c r="PHN16" s="39"/>
      <c r="PHO16" s="39"/>
      <c r="PHP16" s="39"/>
      <c r="PHQ16" s="39"/>
      <c r="PHR16" s="39"/>
      <c r="PHS16" s="39"/>
      <c r="PHT16" s="39"/>
      <c r="PHU16" s="39"/>
      <c r="PHV16" s="39"/>
      <c r="PHW16" s="39"/>
      <c r="PHX16" s="39"/>
      <c r="PHY16" s="39"/>
      <c r="PHZ16" s="39"/>
      <c r="PIA16" s="39"/>
      <c r="PIB16" s="39"/>
      <c r="PIC16" s="39"/>
      <c r="PID16" s="39"/>
      <c r="PIE16" s="39"/>
      <c r="PIF16" s="39"/>
      <c r="PIG16" s="39"/>
      <c r="PIH16" s="39"/>
      <c r="PII16" s="39"/>
      <c r="PIJ16" s="39"/>
      <c r="PIK16" s="39"/>
      <c r="PIL16" s="39"/>
      <c r="PIM16" s="39"/>
      <c r="PIN16" s="39"/>
      <c r="PIO16" s="39"/>
      <c r="PIP16" s="39"/>
      <c r="PIQ16" s="39"/>
      <c r="PIR16" s="39"/>
      <c r="PIS16" s="39"/>
      <c r="PIT16" s="39"/>
      <c r="PIU16" s="39"/>
      <c r="PIV16" s="39"/>
      <c r="PIW16" s="39"/>
      <c r="PIX16" s="39"/>
      <c r="PIY16" s="39"/>
      <c r="PIZ16" s="39"/>
      <c r="PJA16" s="39"/>
      <c r="PJB16" s="39"/>
      <c r="PJC16" s="39"/>
      <c r="PJD16" s="39"/>
      <c r="PJE16" s="39"/>
      <c r="PJF16" s="39"/>
      <c r="PJG16" s="39"/>
      <c r="PJH16" s="39"/>
      <c r="PJI16" s="39"/>
      <c r="PJJ16" s="39"/>
      <c r="PJK16" s="39"/>
      <c r="PJL16" s="39"/>
      <c r="PJM16" s="39"/>
      <c r="PJN16" s="39"/>
      <c r="PJO16" s="39"/>
      <c r="PJP16" s="39"/>
      <c r="PJQ16" s="39"/>
      <c r="PJR16" s="39"/>
      <c r="PJS16" s="39"/>
      <c r="PJT16" s="39"/>
      <c r="PJU16" s="39"/>
      <c r="PJV16" s="39"/>
      <c r="PJW16" s="39"/>
      <c r="PJX16" s="39"/>
      <c r="PJY16" s="39"/>
      <c r="PJZ16" s="39"/>
      <c r="PKA16" s="39"/>
      <c r="PKB16" s="39"/>
      <c r="PKC16" s="39"/>
      <c r="PKD16" s="39"/>
      <c r="PKE16" s="39"/>
      <c r="PKF16" s="39"/>
      <c r="PKG16" s="39"/>
      <c r="PKH16" s="39"/>
      <c r="PKI16" s="39"/>
      <c r="PKJ16" s="39"/>
      <c r="PKK16" s="39"/>
      <c r="PKL16" s="39"/>
      <c r="PKM16" s="39"/>
      <c r="PKN16" s="39"/>
      <c r="PKO16" s="39"/>
      <c r="PKP16" s="39"/>
      <c r="PKQ16" s="39"/>
      <c r="PKR16" s="39"/>
      <c r="PKS16" s="39"/>
      <c r="PKT16" s="39"/>
      <c r="PKU16" s="39"/>
      <c r="PKV16" s="39"/>
      <c r="PKW16" s="39"/>
      <c r="PKX16" s="39"/>
      <c r="PKY16" s="39"/>
      <c r="PKZ16" s="39"/>
      <c r="PLA16" s="39"/>
      <c r="PLB16" s="39"/>
      <c r="PLC16" s="39"/>
      <c r="PLD16" s="39"/>
      <c r="PLE16" s="39"/>
      <c r="PLF16" s="39"/>
      <c r="PLG16" s="39"/>
      <c r="PLH16" s="39"/>
      <c r="PLI16" s="39"/>
      <c r="PLJ16" s="39"/>
      <c r="PLK16" s="39"/>
      <c r="PLL16" s="39"/>
      <c r="PLM16" s="39"/>
      <c r="PLN16" s="39"/>
      <c r="PLO16" s="39"/>
      <c r="PLP16" s="39"/>
      <c r="PLQ16" s="39"/>
      <c r="PLR16" s="39"/>
      <c r="PLS16" s="39"/>
      <c r="PLT16" s="39"/>
      <c r="PLU16" s="39"/>
      <c r="PLV16" s="39"/>
      <c r="PLW16" s="39"/>
      <c r="PLX16" s="39"/>
      <c r="PLY16" s="39"/>
      <c r="PLZ16" s="39"/>
      <c r="PMA16" s="39"/>
      <c r="PMB16" s="39"/>
      <c r="PMC16" s="39"/>
      <c r="PMD16" s="39"/>
      <c r="PME16" s="39"/>
      <c r="PMF16" s="39"/>
      <c r="PMG16" s="39"/>
      <c r="PMH16" s="39"/>
      <c r="PMI16" s="39"/>
      <c r="PMJ16" s="39"/>
      <c r="PMK16" s="39"/>
      <c r="PML16" s="39"/>
      <c r="PMM16" s="39"/>
      <c r="PMN16" s="39"/>
      <c r="PMO16" s="39"/>
      <c r="PMP16" s="39"/>
      <c r="PMQ16" s="39"/>
      <c r="PMR16" s="39"/>
      <c r="PMS16" s="39"/>
      <c r="PMT16" s="39"/>
      <c r="PMU16" s="39"/>
      <c r="PMV16" s="39"/>
      <c r="PMW16" s="39"/>
      <c r="PMX16" s="39"/>
      <c r="PMY16" s="39"/>
      <c r="PMZ16" s="39"/>
      <c r="PNA16" s="39"/>
      <c r="PNB16" s="39"/>
      <c r="PNC16" s="39"/>
      <c r="PND16" s="39"/>
      <c r="PNE16" s="39"/>
      <c r="PNF16" s="39"/>
      <c r="PNG16" s="39"/>
      <c r="PNH16" s="39"/>
      <c r="PNI16" s="39"/>
      <c r="PNJ16" s="39"/>
      <c r="PNK16" s="39"/>
      <c r="PNL16" s="39"/>
      <c r="PNM16" s="39"/>
      <c r="PNN16" s="39"/>
      <c r="PNO16" s="39"/>
      <c r="PNP16" s="39"/>
      <c r="PNQ16" s="39"/>
      <c r="PNR16" s="39"/>
      <c r="PNS16" s="39"/>
      <c r="PNT16" s="39"/>
      <c r="PNU16" s="39"/>
      <c r="PNV16" s="39"/>
      <c r="PNW16" s="39"/>
      <c r="PNX16" s="39"/>
      <c r="PNY16" s="39"/>
      <c r="PNZ16" s="39"/>
      <c r="POA16" s="39"/>
      <c r="POB16" s="39"/>
      <c r="POC16" s="39"/>
      <c r="POD16" s="39"/>
      <c r="POE16" s="39"/>
      <c r="POF16" s="39"/>
      <c r="POG16" s="39"/>
      <c r="POH16" s="39"/>
      <c r="POI16" s="39"/>
      <c r="POJ16" s="39"/>
      <c r="POK16" s="39"/>
      <c r="POL16" s="39"/>
      <c r="POM16" s="39"/>
      <c r="PON16" s="39"/>
      <c r="POO16" s="39"/>
      <c r="POP16" s="39"/>
      <c r="POQ16" s="39"/>
      <c r="POR16" s="39"/>
      <c r="POS16" s="39"/>
      <c r="POT16" s="39"/>
      <c r="POU16" s="39"/>
      <c r="POV16" s="39"/>
      <c r="POW16" s="39"/>
      <c r="POX16" s="39"/>
      <c r="POY16" s="39"/>
      <c r="POZ16" s="39"/>
      <c r="PPA16" s="39"/>
      <c r="PPB16" s="39"/>
      <c r="PPC16" s="39"/>
      <c r="PPD16" s="39"/>
      <c r="PPE16" s="39"/>
      <c r="PPF16" s="39"/>
      <c r="PPG16" s="39"/>
      <c r="PPH16" s="39"/>
      <c r="PPI16" s="39"/>
      <c r="PPJ16" s="39"/>
      <c r="PPK16" s="39"/>
      <c r="PPL16" s="39"/>
      <c r="PPM16" s="39"/>
      <c r="PPN16" s="39"/>
      <c r="PPO16" s="39"/>
      <c r="PPP16" s="39"/>
      <c r="PPQ16" s="39"/>
      <c r="PPR16" s="39"/>
      <c r="PPS16" s="39"/>
      <c r="PPT16" s="39"/>
      <c r="PPU16" s="39"/>
      <c r="PPV16" s="39"/>
      <c r="PPW16" s="39"/>
      <c r="PPX16" s="39"/>
      <c r="PPY16" s="39"/>
      <c r="PPZ16" s="39"/>
      <c r="PQA16" s="39"/>
      <c r="PQB16" s="39"/>
      <c r="PQC16" s="39"/>
      <c r="PQD16" s="39"/>
      <c r="PQE16" s="39"/>
      <c r="PQF16" s="39"/>
      <c r="PQG16" s="39"/>
      <c r="PQH16" s="39"/>
      <c r="PQI16" s="39"/>
      <c r="PQJ16" s="39"/>
      <c r="PQK16" s="39"/>
      <c r="PQL16" s="39"/>
      <c r="PQM16" s="39"/>
      <c r="PQN16" s="39"/>
      <c r="PQO16" s="39"/>
      <c r="PQP16" s="39"/>
      <c r="PQQ16" s="39"/>
      <c r="PQR16" s="39"/>
      <c r="PQS16" s="39"/>
      <c r="PQT16" s="39"/>
      <c r="PQU16" s="39"/>
      <c r="PQV16" s="39"/>
      <c r="PQW16" s="39"/>
      <c r="PQX16" s="39"/>
      <c r="PQY16" s="39"/>
      <c r="PQZ16" s="39"/>
      <c r="PRA16" s="39"/>
      <c r="PRB16" s="39"/>
      <c r="PRC16" s="39"/>
      <c r="PRD16" s="39"/>
      <c r="PRE16" s="39"/>
      <c r="PRF16" s="39"/>
      <c r="PRG16" s="39"/>
      <c r="PRH16" s="39"/>
      <c r="PRI16" s="39"/>
      <c r="PRJ16" s="39"/>
      <c r="PRK16" s="39"/>
      <c r="PRL16" s="39"/>
      <c r="PRM16" s="39"/>
      <c r="PRN16" s="39"/>
      <c r="PRO16" s="39"/>
      <c r="PRP16" s="39"/>
      <c r="PRQ16" s="39"/>
      <c r="PRR16" s="39"/>
      <c r="PRS16" s="39"/>
      <c r="PRT16" s="39"/>
      <c r="PRU16" s="39"/>
      <c r="PRV16" s="39"/>
      <c r="PRW16" s="39"/>
      <c r="PRX16" s="39"/>
      <c r="PRY16" s="39"/>
      <c r="PRZ16" s="39"/>
      <c r="PSA16" s="39"/>
      <c r="PSB16" s="39"/>
      <c r="PSC16" s="39"/>
      <c r="PSD16" s="39"/>
      <c r="PSE16" s="39"/>
      <c r="PSF16" s="39"/>
      <c r="PSG16" s="39"/>
      <c r="PSH16" s="39"/>
      <c r="PSI16" s="39"/>
      <c r="PSJ16" s="39"/>
      <c r="PSK16" s="39"/>
      <c r="PSL16" s="39"/>
      <c r="PSM16" s="39"/>
      <c r="PSN16" s="39"/>
      <c r="PSO16" s="39"/>
      <c r="PSP16" s="39"/>
      <c r="PSQ16" s="39"/>
      <c r="PSR16" s="39"/>
      <c r="PSS16" s="39"/>
      <c r="PST16" s="39"/>
      <c r="PSU16" s="39"/>
      <c r="PSV16" s="39"/>
      <c r="PSW16" s="39"/>
      <c r="PSX16" s="39"/>
      <c r="PSY16" s="39"/>
      <c r="PSZ16" s="39"/>
      <c r="PTA16" s="39"/>
      <c r="PTB16" s="39"/>
      <c r="PTC16" s="39"/>
      <c r="PTD16" s="39"/>
      <c r="PTE16" s="39"/>
      <c r="PTF16" s="39"/>
      <c r="PTG16" s="39"/>
      <c r="PTH16" s="39"/>
      <c r="PTI16" s="39"/>
      <c r="PTJ16" s="39"/>
      <c r="PTK16" s="39"/>
      <c r="PTL16" s="39"/>
      <c r="PTM16" s="39"/>
      <c r="PTN16" s="39"/>
      <c r="PTO16" s="39"/>
      <c r="PTP16" s="39"/>
      <c r="PTQ16" s="39"/>
      <c r="PTR16" s="39"/>
      <c r="PTS16" s="39"/>
      <c r="PTT16" s="39"/>
      <c r="PTU16" s="39"/>
      <c r="PTV16" s="39"/>
      <c r="PTW16" s="39"/>
      <c r="PTX16" s="39"/>
      <c r="PTY16" s="39"/>
      <c r="PTZ16" s="39"/>
      <c r="PUA16" s="39"/>
      <c r="PUB16" s="39"/>
      <c r="PUC16" s="39"/>
      <c r="PUD16" s="39"/>
      <c r="PUE16" s="39"/>
      <c r="PUF16" s="39"/>
      <c r="PUG16" s="39"/>
      <c r="PUH16" s="39"/>
      <c r="PUI16" s="39"/>
      <c r="PUJ16" s="39"/>
      <c r="PUK16" s="39"/>
      <c r="PUL16" s="39"/>
      <c r="PUM16" s="39"/>
      <c r="PUN16" s="39"/>
      <c r="PUO16" s="39"/>
      <c r="PUP16" s="39"/>
      <c r="PUQ16" s="39"/>
      <c r="PUR16" s="39"/>
      <c r="PUS16" s="39"/>
      <c r="PUT16" s="39"/>
      <c r="PUU16" s="39"/>
      <c r="PUV16" s="39"/>
      <c r="PUW16" s="39"/>
      <c r="PUX16" s="39"/>
      <c r="PUY16" s="39"/>
      <c r="PUZ16" s="39"/>
      <c r="PVA16" s="39"/>
      <c r="PVB16" s="39"/>
      <c r="PVC16" s="39"/>
      <c r="PVD16" s="39"/>
      <c r="PVE16" s="39"/>
      <c r="PVF16" s="39"/>
      <c r="PVG16" s="39"/>
      <c r="PVH16" s="39"/>
      <c r="PVI16" s="39"/>
      <c r="PVJ16" s="39"/>
      <c r="PVK16" s="39"/>
      <c r="PVL16" s="39"/>
      <c r="PVM16" s="39"/>
      <c r="PVN16" s="39"/>
      <c r="PVO16" s="39"/>
      <c r="PVP16" s="39"/>
      <c r="PVQ16" s="39"/>
      <c r="PVR16" s="39"/>
      <c r="PVS16" s="39"/>
      <c r="PVT16" s="39"/>
      <c r="PVU16" s="39"/>
      <c r="PVV16" s="39"/>
      <c r="PVW16" s="39"/>
      <c r="PVX16" s="39"/>
      <c r="PVY16" s="39"/>
      <c r="PVZ16" s="39"/>
      <c r="PWA16" s="39"/>
      <c r="PWB16" s="39"/>
      <c r="PWC16" s="39"/>
      <c r="PWD16" s="39"/>
      <c r="PWE16" s="39"/>
      <c r="PWF16" s="39"/>
      <c r="PWG16" s="39"/>
      <c r="PWH16" s="39"/>
      <c r="PWI16" s="39"/>
      <c r="PWJ16" s="39"/>
      <c r="PWK16" s="39"/>
      <c r="PWL16" s="39"/>
      <c r="PWM16" s="39"/>
      <c r="PWN16" s="39"/>
      <c r="PWO16" s="39"/>
      <c r="PWP16" s="39"/>
      <c r="PWQ16" s="39"/>
      <c r="PWR16" s="39"/>
      <c r="PWS16" s="39"/>
      <c r="PWT16" s="39"/>
      <c r="PWU16" s="39"/>
      <c r="PWV16" s="39"/>
      <c r="PWW16" s="39"/>
      <c r="PWX16" s="39"/>
      <c r="PWY16" s="39"/>
      <c r="PWZ16" s="39"/>
      <c r="PXA16" s="39"/>
      <c r="PXB16" s="39"/>
      <c r="PXC16" s="39"/>
      <c r="PXD16" s="39"/>
      <c r="PXE16" s="39"/>
      <c r="PXF16" s="39"/>
      <c r="PXG16" s="39"/>
      <c r="PXH16" s="39"/>
      <c r="PXI16" s="39"/>
      <c r="PXJ16" s="39"/>
      <c r="PXK16" s="39"/>
      <c r="PXL16" s="39"/>
      <c r="PXM16" s="39"/>
      <c r="PXN16" s="39"/>
      <c r="PXO16" s="39"/>
      <c r="PXP16" s="39"/>
      <c r="PXQ16" s="39"/>
      <c r="PXR16" s="39"/>
      <c r="PXS16" s="39"/>
      <c r="PXT16" s="39"/>
      <c r="PXU16" s="39"/>
      <c r="PXV16" s="39"/>
      <c r="PXW16" s="39"/>
      <c r="PXX16" s="39"/>
      <c r="PXY16" s="39"/>
      <c r="PXZ16" s="39"/>
      <c r="PYA16" s="39"/>
      <c r="PYB16" s="39"/>
      <c r="PYC16" s="39"/>
      <c r="PYD16" s="39"/>
      <c r="PYE16" s="39"/>
      <c r="PYF16" s="39"/>
      <c r="PYG16" s="39"/>
      <c r="PYH16" s="39"/>
      <c r="PYI16" s="39"/>
      <c r="PYJ16" s="39"/>
      <c r="PYK16" s="39"/>
      <c r="PYL16" s="39"/>
      <c r="PYM16" s="39"/>
      <c r="PYN16" s="39"/>
      <c r="PYO16" s="39"/>
      <c r="PYP16" s="39"/>
      <c r="PYQ16" s="39"/>
      <c r="PYR16" s="39"/>
      <c r="PYS16" s="39"/>
      <c r="PYT16" s="39"/>
      <c r="PYU16" s="39"/>
      <c r="PYV16" s="39"/>
      <c r="PYW16" s="39"/>
      <c r="PYX16" s="39"/>
      <c r="PYY16" s="39"/>
      <c r="PYZ16" s="39"/>
      <c r="PZA16" s="39"/>
      <c r="PZB16" s="39"/>
      <c r="PZC16" s="39"/>
      <c r="PZD16" s="39"/>
      <c r="PZE16" s="39"/>
      <c r="PZF16" s="39"/>
      <c r="PZG16" s="39"/>
      <c r="PZH16" s="39"/>
      <c r="PZI16" s="39"/>
      <c r="PZJ16" s="39"/>
      <c r="PZK16" s="39"/>
      <c r="PZL16" s="39"/>
      <c r="PZM16" s="39"/>
      <c r="PZN16" s="39"/>
      <c r="PZO16" s="39"/>
      <c r="PZP16" s="39"/>
      <c r="PZQ16" s="39"/>
      <c r="PZR16" s="39"/>
      <c r="PZS16" s="39"/>
      <c r="PZT16" s="39"/>
      <c r="PZU16" s="39"/>
      <c r="PZV16" s="39"/>
      <c r="PZW16" s="39"/>
      <c r="PZX16" s="39"/>
      <c r="PZY16" s="39"/>
      <c r="PZZ16" s="39"/>
      <c r="QAA16" s="39"/>
      <c r="QAB16" s="39"/>
      <c r="QAC16" s="39"/>
      <c r="QAD16" s="39"/>
      <c r="QAE16" s="39"/>
      <c r="QAF16" s="39"/>
      <c r="QAG16" s="39"/>
      <c r="QAH16" s="39"/>
      <c r="QAI16" s="39"/>
      <c r="QAJ16" s="39"/>
      <c r="QAK16" s="39"/>
      <c r="QAL16" s="39"/>
      <c r="QAM16" s="39"/>
      <c r="QAN16" s="39"/>
      <c r="QAO16" s="39"/>
      <c r="QAP16" s="39"/>
      <c r="QAQ16" s="39"/>
      <c r="QAR16" s="39"/>
      <c r="QAS16" s="39"/>
      <c r="QAT16" s="39"/>
      <c r="QAU16" s="39"/>
      <c r="QAV16" s="39"/>
      <c r="QAW16" s="39"/>
      <c r="QAX16" s="39"/>
      <c r="QAY16" s="39"/>
      <c r="QAZ16" s="39"/>
      <c r="QBA16" s="39"/>
      <c r="QBB16" s="39"/>
      <c r="QBC16" s="39"/>
      <c r="QBD16" s="39"/>
      <c r="QBE16" s="39"/>
      <c r="QBF16" s="39"/>
      <c r="QBG16" s="39"/>
      <c r="QBH16" s="39"/>
      <c r="QBI16" s="39"/>
      <c r="QBJ16" s="39"/>
      <c r="QBK16" s="39"/>
      <c r="QBL16" s="39"/>
      <c r="QBM16" s="39"/>
      <c r="QBN16" s="39"/>
      <c r="QBO16" s="39"/>
      <c r="QBP16" s="39"/>
      <c r="QBQ16" s="39"/>
      <c r="QBR16" s="39"/>
      <c r="QBS16" s="39"/>
      <c r="QBT16" s="39"/>
      <c r="QBU16" s="39"/>
      <c r="QBV16" s="39"/>
      <c r="QBW16" s="39"/>
      <c r="QBX16" s="39"/>
      <c r="QBY16" s="39"/>
      <c r="QBZ16" s="39"/>
      <c r="QCA16" s="39"/>
      <c r="QCB16" s="39"/>
      <c r="QCC16" s="39"/>
      <c r="QCD16" s="39"/>
      <c r="QCE16" s="39"/>
      <c r="QCF16" s="39"/>
      <c r="QCG16" s="39"/>
      <c r="QCH16" s="39"/>
      <c r="QCI16" s="39"/>
      <c r="QCJ16" s="39"/>
      <c r="QCK16" s="39"/>
      <c r="QCL16" s="39"/>
      <c r="QCM16" s="39"/>
      <c r="QCN16" s="39"/>
      <c r="QCO16" s="39"/>
      <c r="QCP16" s="39"/>
      <c r="QCQ16" s="39"/>
      <c r="QCR16" s="39"/>
      <c r="QCS16" s="39"/>
      <c r="QCT16" s="39"/>
      <c r="QCU16" s="39"/>
      <c r="QCV16" s="39"/>
      <c r="QCW16" s="39"/>
      <c r="QCX16" s="39"/>
      <c r="QCY16" s="39"/>
      <c r="QCZ16" s="39"/>
      <c r="QDA16" s="39"/>
      <c r="QDB16" s="39"/>
      <c r="QDC16" s="39"/>
      <c r="QDD16" s="39"/>
      <c r="QDE16" s="39"/>
      <c r="QDF16" s="39"/>
      <c r="QDG16" s="39"/>
      <c r="QDH16" s="39"/>
      <c r="QDI16" s="39"/>
      <c r="QDJ16" s="39"/>
      <c r="QDK16" s="39"/>
      <c r="QDL16" s="39"/>
      <c r="QDM16" s="39"/>
      <c r="QDN16" s="39"/>
      <c r="QDO16" s="39"/>
      <c r="QDP16" s="39"/>
      <c r="QDQ16" s="39"/>
      <c r="QDR16" s="39"/>
      <c r="QDS16" s="39"/>
      <c r="QDT16" s="39"/>
      <c r="QDU16" s="39"/>
      <c r="QDV16" s="39"/>
      <c r="QDW16" s="39"/>
      <c r="QDX16" s="39"/>
      <c r="QDY16" s="39"/>
      <c r="QDZ16" s="39"/>
      <c r="QEA16" s="39"/>
      <c r="QEB16" s="39"/>
      <c r="QEC16" s="39"/>
      <c r="QED16" s="39"/>
      <c r="QEE16" s="39"/>
      <c r="QEF16" s="39"/>
      <c r="QEG16" s="39"/>
      <c r="QEH16" s="39"/>
      <c r="QEI16" s="39"/>
      <c r="QEJ16" s="39"/>
      <c r="QEK16" s="39"/>
      <c r="QEL16" s="39"/>
      <c r="QEM16" s="39"/>
      <c r="QEN16" s="39"/>
      <c r="QEO16" s="39"/>
      <c r="QEP16" s="39"/>
      <c r="QEQ16" s="39"/>
      <c r="QER16" s="39"/>
      <c r="QES16" s="39"/>
      <c r="QET16" s="39"/>
      <c r="QEU16" s="39"/>
      <c r="QEV16" s="39"/>
      <c r="QEW16" s="39"/>
      <c r="QEX16" s="39"/>
      <c r="QEY16" s="39"/>
      <c r="QEZ16" s="39"/>
      <c r="QFA16" s="39"/>
      <c r="QFB16" s="39"/>
      <c r="QFC16" s="39"/>
      <c r="QFD16" s="39"/>
      <c r="QFE16" s="39"/>
      <c r="QFF16" s="39"/>
      <c r="QFG16" s="39"/>
      <c r="QFH16" s="39"/>
      <c r="QFI16" s="39"/>
      <c r="QFJ16" s="39"/>
      <c r="QFK16" s="39"/>
      <c r="QFL16" s="39"/>
      <c r="QFM16" s="39"/>
      <c r="QFN16" s="39"/>
      <c r="QFO16" s="39"/>
      <c r="QFP16" s="39"/>
      <c r="QFQ16" s="39"/>
      <c r="QFR16" s="39"/>
      <c r="QFS16" s="39"/>
      <c r="QFT16" s="39"/>
      <c r="QFU16" s="39"/>
      <c r="QFV16" s="39"/>
      <c r="QFW16" s="39"/>
      <c r="QFX16" s="39"/>
      <c r="QFY16" s="39"/>
      <c r="QFZ16" s="39"/>
      <c r="QGA16" s="39"/>
      <c r="QGB16" s="39"/>
      <c r="QGC16" s="39"/>
      <c r="QGD16" s="39"/>
      <c r="QGE16" s="39"/>
      <c r="QGF16" s="39"/>
      <c r="QGG16" s="39"/>
      <c r="QGH16" s="39"/>
      <c r="QGI16" s="39"/>
      <c r="QGJ16" s="39"/>
      <c r="QGK16" s="39"/>
      <c r="QGL16" s="39"/>
      <c r="QGM16" s="39"/>
      <c r="QGN16" s="39"/>
      <c r="QGO16" s="39"/>
      <c r="QGP16" s="39"/>
      <c r="QGQ16" s="39"/>
      <c r="QGR16" s="39"/>
      <c r="QGS16" s="39"/>
      <c r="QGT16" s="39"/>
      <c r="QGU16" s="39"/>
      <c r="QGV16" s="39"/>
      <c r="QGW16" s="39"/>
      <c r="QGX16" s="39"/>
      <c r="QGY16" s="39"/>
      <c r="QGZ16" s="39"/>
      <c r="QHA16" s="39"/>
      <c r="QHB16" s="39"/>
      <c r="QHC16" s="39"/>
      <c r="QHD16" s="39"/>
      <c r="QHE16" s="39"/>
      <c r="QHF16" s="39"/>
      <c r="QHG16" s="39"/>
      <c r="QHH16" s="39"/>
      <c r="QHI16" s="39"/>
      <c r="QHJ16" s="39"/>
      <c r="QHK16" s="39"/>
      <c r="QHL16" s="39"/>
      <c r="QHM16" s="39"/>
      <c r="QHN16" s="39"/>
      <c r="QHO16" s="39"/>
      <c r="QHP16" s="39"/>
      <c r="QHQ16" s="39"/>
      <c r="QHR16" s="39"/>
      <c r="QHS16" s="39"/>
      <c r="QHT16" s="39"/>
      <c r="QHU16" s="39"/>
      <c r="QHV16" s="39"/>
      <c r="QHW16" s="39"/>
      <c r="QHX16" s="39"/>
      <c r="QHY16" s="39"/>
      <c r="QHZ16" s="39"/>
      <c r="QIA16" s="39"/>
      <c r="QIB16" s="39"/>
      <c r="QIC16" s="39"/>
      <c r="QID16" s="39"/>
      <c r="QIE16" s="39"/>
      <c r="QIF16" s="39"/>
      <c r="QIG16" s="39"/>
      <c r="QIH16" s="39"/>
      <c r="QII16" s="39"/>
      <c r="QIJ16" s="39"/>
      <c r="QIK16" s="39"/>
      <c r="QIL16" s="39"/>
      <c r="QIM16" s="39"/>
      <c r="QIN16" s="39"/>
      <c r="QIO16" s="39"/>
      <c r="QIP16" s="39"/>
      <c r="QIQ16" s="39"/>
      <c r="QIR16" s="39"/>
      <c r="QIS16" s="39"/>
      <c r="QIT16" s="39"/>
      <c r="QIU16" s="39"/>
      <c r="QIV16" s="39"/>
      <c r="QIW16" s="39"/>
      <c r="QIX16" s="39"/>
      <c r="QIY16" s="39"/>
      <c r="QIZ16" s="39"/>
      <c r="QJA16" s="39"/>
      <c r="QJB16" s="39"/>
      <c r="QJC16" s="39"/>
      <c r="QJD16" s="39"/>
      <c r="QJE16" s="39"/>
      <c r="QJF16" s="39"/>
      <c r="QJG16" s="39"/>
      <c r="QJH16" s="39"/>
      <c r="QJI16" s="39"/>
      <c r="QJJ16" s="39"/>
      <c r="QJK16" s="39"/>
      <c r="QJL16" s="39"/>
      <c r="QJM16" s="39"/>
      <c r="QJN16" s="39"/>
      <c r="QJO16" s="39"/>
      <c r="QJP16" s="39"/>
      <c r="QJQ16" s="39"/>
      <c r="QJR16" s="39"/>
      <c r="QJS16" s="39"/>
      <c r="QJT16" s="39"/>
      <c r="QJU16" s="39"/>
      <c r="QJV16" s="39"/>
      <c r="QJW16" s="39"/>
      <c r="QJX16" s="39"/>
      <c r="QJY16" s="39"/>
      <c r="QJZ16" s="39"/>
      <c r="QKA16" s="39"/>
      <c r="QKB16" s="39"/>
      <c r="QKC16" s="39"/>
      <c r="QKD16" s="39"/>
      <c r="QKE16" s="39"/>
      <c r="QKF16" s="39"/>
      <c r="QKG16" s="39"/>
      <c r="QKH16" s="39"/>
      <c r="QKI16" s="39"/>
      <c r="QKJ16" s="39"/>
      <c r="QKK16" s="39"/>
      <c r="QKL16" s="39"/>
      <c r="QKM16" s="39"/>
      <c r="QKN16" s="39"/>
      <c r="QKO16" s="39"/>
      <c r="QKP16" s="39"/>
      <c r="QKQ16" s="39"/>
      <c r="QKR16" s="39"/>
      <c r="QKS16" s="39"/>
      <c r="QKT16" s="39"/>
      <c r="QKU16" s="39"/>
      <c r="QKV16" s="39"/>
      <c r="QKW16" s="39"/>
      <c r="QKX16" s="39"/>
      <c r="QKY16" s="39"/>
      <c r="QKZ16" s="39"/>
      <c r="QLA16" s="39"/>
      <c r="QLB16" s="39"/>
      <c r="QLC16" s="39"/>
      <c r="QLD16" s="39"/>
      <c r="QLE16" s="39"/>
      <c r="QLF16" s="39"/>
      <c r="QLG16" s="39"/>
      <c r="QLH16" s="39"/>
      <c r="QLI16" s="39"/>
      <c r="QLJ16" s="39"/>
      <c r="QLK16" s="39"/>
      <c r="QLL16" s="39"/>
      <c r="QLM16" s="39"/>
      <c r="QLN16" s="39"/>
      <c r="QLO16" s="39"/>
      <c r="QLP16" s="39"/>
      <c r="QLQ16" s="39"/>
      <c r="QLR16" s="39"/>
      <c r="QLS16" s="39"/>
      <c r="QLT16" s="39"/>
      <c r="QLU16" s="39"/>
      <c r="QLV16" s="39"/>
      <c r="QLW16" s="39"/>
      <c r="QLX16" s="39"/>
      <c r="QLY16" s="39"/>
      <c r="QLZ16" s="39"/>
      <c r="QMA16" s="39"/>
      <c r="QMB16" s="39"/>
      <c r="QMC16" s="39"/>
      <c r="QMD16" s="39"/>
      <c r="QME16" s="39"/>
      <c r="QMF16" s="39"/>
      <c r="QMG16" s="39"/>
      <c r="QMH16" s="39"/>
      <c r="QMI16" s="39"/>
      <c r="QMJ16" s="39"/>
      <c r="QMK16" s="39"/>
      <c r="QML16" s="39"/>
      <c r="QMM16" s="39"/>
      <c r="QMN16" s="39"/>
      <c r="QMO16" s="39"/>
      <c r="QMP16" s="39"/>
      <c r="QMQ16" s="39"/>
      <c r="QMR16" s="39"/>
      <c r="QMS16" s="39"/>
      <c r="QMT16" s="39"/>
      <c r="QMU16" s="39"/>
      <c r="QMV16" s="39"/>
      <c r="QMW16" s="39"/>
      <c r="QMX16" s="39"/>
      <c r="QMY16" s="39"/>
      <c r="QMZ16" s="39"/>
      <c r="QNA16" s="39"/>
      <c r="QNB16" s="39"/>
      <c r="QNC16" s="39"/>
      <c r="QND16" s="39"/>
      <c r="QNE16" s="39"/>
      <c r="QNF16" s="39"/>
      <c r="QNG16" s="39"/>
      <c r="QNH16" s="39"/>
      <c r="QNI16" s="39"/>
      <c r="QNJ16" s="39"/>
      <c r="QNK16" s="39"/>
      <c r="QNL16" s="39"/>
      <c r="QNM16" s="39"/>
      <c r="QNN16" s="39"/>
      <c r="QNO16" s="39"/>
      <c r="QNP16" s="39"/>
      <c r="QNQ16" s="39"/>
      <c r="QNR16" s="39"/>
      <c r="QNS16" s="39"/>
      <c r="QNT16" s="39"/>
      <c r="QNU16" s="39"/>
      <c r="QNV16" s="39"/>
      <c r="QNW16" s="39"/>
      <c r="QNX16" s="39"/>
      <c r="QNY16" s="39"/>
      <c r="QNZ16" s="39"/>
      <c r="QOA16" s="39"/>
      <c r="QOB16" s="39"/>
      <c r="QOC16" s="39"/>
      <c r="QOD16" s="39"/>
      <c r="QOE16" s="39"/>
      <c r="QOF16" s="39"/>
      <c r="QOG16" s="39"/>
      <c r="QOH16" s="39"/>
      <c r="QOI16" s="39"/>
      <c r="QOJ16" s="39"/>
      <c r="QOK16" s="39"/>
      <c r="QOL16" s="39"/>
      <c r="QOM16" s="39"/>
      <c r="QON16" s="39"/>
      <c r="QOO16" s="39"/>
      <c r="QOP16" s="39"/>
      <c r="QOQ16" s="39"/>
      <c r="QOR16" s="39"/>
      <c r="QOS16" s="39"/>
      <c r="QOT16" s="39"/>
      <c r="QOU16" s="39"/>
      <c r="QOV16" s="39"/>
      <c r="QOW16" s="39"/>
      <c r="QOX16" s="39"/>
      <c r="QOY16" s="39"/>
      <c r="QOZ16" s="39"/>
      <c r="QPA16" s="39"/>
      <c r="QPB16" s="39"/>
      <c r="QPC16" s="39"/>
      <c r="QPD16" s="39"/>
      <c r="QPE16" s="39"/>
      <c r="QPF16" s="39"/>
      <c r="QPG16" s="39"/>
      <c r="QPH16" s="39"/>
      <c r="QPI16" s="39"/>
      <c r="QPJ16" s="39"/>
      <c r="QPK16" s="39"/>
      <c r="QPL16" s="39"/>
      <c r="QPM16" s="39"/>
      <c r="QPN16" s="39"/>
      <c r="QPO16" s="39"/>
      <c r="QPP16" s="39"/>
      <c r="QPQ16" s="39"/>
      <c r="QPR16" s="39"/>
      <c r="QPS16" s="39"/>
      <c r="QPT16" s="39"/>
      <c r="QPU16" s="39"/>
      <c r="QPV16" s="39"/>
      <c r="QPW16" s="39"/>
      <c r="QPX16" s="39"/>
      <c r="QPY16" s="39"/>
      <c r="QPZ16" s="39"/>
      <c r="QQA16" s="39"/>
      <c r="QQB16" s="39"/>
      <c r="QQC16" s="39"/>
      <c r="QQD16" s="39"/>
      <c r="QQE16" s="39"/>
      <c r="QQF16" s="39"/>
      <c r="QQG16" s="39"/>
      <c r="QQH16" s="39"/>
      <c r="QQI16" s="39"/>
      <c r="QQJ16" s="39"/>
      <c r="QQK16" s="39"/>
      <c r="QQL16" s="39"/>
      <c r="QQM16" s="39"/>
      <c r="QQN16" s="39"/>
      <c r="QQO16" s="39"/>
      <c r="QQP16" s="39"/>
      <c r="QQQ16" s="39"/>
      <c r="QQR16" s="39"/>
      <c r="QQS16" s="39"/>
      <c r="QQT16" s="39"/>
      <c r="QQU16" s="39"/>
      <c r="QQV16" s="39"/>
      <c r="QQW16" s="39"/>
      <c r="QQX16" s="39"/>
      <c r="QQY16" s="39"/>
      <c r="QQZ16" s="39"/>
      <c r="QRA16" s="39"/>
      <c r="QRB16" s="39"/>
      <c r="QRC16" s="39"/>
      <c r="QRD16" s="39"/>
      <c r="QRE16" s="39"/>
      <c r="QRF16" s="39"/>
      <c r="QRG16" s="39"/>
      <c r="QRH16" s="39"/>
      <c r="QRI16" s="39"/>
      <c r="QRJ16" s="39"/>
      <c r="QRK16" s="39"/>
      <c r="QRL16" s="39"/>
      <c r="QRM16" s="39"/>
      <c r="QRN16" s="39"/>
      <c r="QRO16" s="39"/>
      <c r="QRP16" s="39"/>
      <c r="QRQ16" s="39"/>
      <c r="QRR16" s="39"/>
      <c r="QRS16" s="39"/>
      <c r="QRT16" s="39"/>
      <c r="QRU16" s="39"/>
      <c r="QRV16" s="39"/>
      <c r="QRW16" s="39"/>
      <c r="QRX16" s="39"/>
      <c r="QRY16" s="39"/>
      <c r="QRZ16" s="39"/>
      <c r="QSA16" s="39"/>
      <c r="QSB16" s="39"/>
      <c r="QSC16" s="39"/>
      <c r="QSD16" s="39"/>
      <c r="QSE16" s="39"/>
      <c r="QSF16" s="39"/>
      <c r="QSG16" s="39"/>
      <c r="QSH16" s="39"/>
      <c r="QSI16" s="39"/>
      <c r="QSJ16" s="39"/>
      <c r="QSK16" s="39"/>
      <c r="QSL16" s="39"/>
      <c r="QSM16" s="39"/>
      <c r="QSN16" s="39"/>
      <c r="QSO16" s="39"/>
      <c r="QSP16" s="39"/>
      <c r="QSQ16" s="39"/>
      <c r="QSR16" s="39"/>
      <c r="QSS16" s="39"/>
      <c r="QST16" s="39"/>
      <c r="QSU16" s="39"/>
      <c r="QSV16" s="39"/>
      <c r="QSW16" s="39"/>
      <c r="QSX16" s="39"/>
      <c r="QSY16" s="39"/>
      <c r="QSZ16" s="39"/>
      <c r="QTA16" s="39"/>
      <c r="QTB16" s="39"/>
      <c r="QTC16" s="39"/>
      <c r="QTD16" s="39"/>
      <c r="QTE16" s="39"/>
      <c r="QTF16" s="39"/>
      <c r="QTG16" s="39"/>
      <c r="QTH16" s="39"/>
      <c r="QTI16" s="39"/>
      <c r="QTJ16" s="39"/>
      <c r="QTK16" s="39"/>
      <c r="QTL16" s="39"/>
      <c r="QTM16" s="39"/>
      <c r="QTN16" s="39"/>
      <c r="QTO16" s="39"/>
      <c r="QTP16" s="39"/>
      <c r="QTQ16" s="39"/>
      <c r="QTR16" s="39"/>
      <c r="QTS16" s="39"/>
      <c r="QTT16" s="39"/>
      <c r="QTU16" s="39"/>
      <c r="QTV16" s="39"/>
      <c r="QTW16" s="39"/>
      <c r="QTX16" s="39"/>
      <c r="QTY16" s="39"/>
      <c r="QTZ16" s="39"/>
      <c r="QUA16" s="39"/>
      <c r="QUB16" s="39"/>
      <c r="QUC16" s="39"/>
      <c r="QUD16" s="39"/>
      <c r="QUE16" s="39"/>
      <c r="QUF16" s="39"/>
      <c r="QUG16" s="39"/>
      <c r="QUH16" s="39"/>
      <c r="QUI16" s="39"/>
      <c r="QUJ16" s="39"/>
      <c r="QUK16" s="39"/>
      <c r="QUL16" s="39"/>
      <c r="QUM16" s="39"/>
      <c r="QUN16" s="39"/>
      <c r="QUO16" s="39"/>
      <c r="QUP16" s="39"/>
      <c r="QUQ16" s="39"/>
      <c r="QUR16" s="39"/>
      <c r="QUS16" s="39"/>
      <c r="QUT16" s="39"/>
      <c r="QUU16" s="39"/>
      <c r="QUV16" s="39"/>
      <c r="QUW16" s="39"/>
      <c r="QUX16" s="39"/>
      <c r="QUY16" s="39"/>
      <c r="QUZ16" s="39"/>
      <c r="QVA16" s="39"/>
      <c r="QVB16" s="39"/>
      <c r="QVC16" s="39"/>
      <c r="QVD16" s="39"/>
      <c r="QVE16" s="39"/>
      <c r="QVF16" s="39"/>
      <c r="QVG16" s="39"/>
      <c r="QVH16" s="39"/>
      <c r="QVI16" s="39"/>
      <c r="QVJ16" s="39"/>
      <c r="QVK16" s="39"/>
      <c r="QVL16" s="39"/>
      <c r="QVM16" s="39"/>
      <c r="QVN16" s="39"/>
      <c r="QVO16" s="39"/>
      <c r="QVP16" s="39"/>
      <c r="QVQ16" s="39"/>
      <c r="QVR16" s="39"/>
      <c r="QVS16" s="39"/>
      <c r="QVT16" s="39"/>
      <c r="QVU16" s="39"/>
      <c r="QVV16" s="39"/>
      <c r="QVW16" s="39"/>
      <c r="QVX16" s="39"/>
      <c r="QVY16" s="39"/>
      <c r="QVZ16" s="39"/>
      <c r="QWA16" s="39"/>
      <c r="QWB16" s="39"/>
      <c r="QWC16" s="39"/>
      <c r="QWD16" s="39"/>
      <c r="QWE16" s="39"/>
      <c r="QWF16" s="39"/>
      <c r="QWG16" s="39"/>
      <c r="QWH16" s="39"/>
      <c r="QWI16" s="39"/>
      <c r="QWJ16" s="39"/>
      <c r="QWK16" s="39"/>
      <c r="QWL16" s="39"/>
      <c r="QWM16" s="39"/>
      <c r="QWN16" s="39"/>
      <c r="QWO16" s="39"/>
      <c r="QWP16" s="39"/>
      <c r="QWQ16" s="39"/>
      <c r="QWR16" s="39"/>
      <c r="QWS16" s="39"/>
      <c r="QWT16" s="39"/>
      <c r="QWU16" s="39"/>
      <c r="QWV16" s="39"/>
      <c r="QWW16" s="39"/>
      <c r="QWX16" s="39"/>
      <c r="QWY16" s="39"/>
      <c r="QWZ16" s="39"/>
      <c r="QXA16" s="39"/>
      <c r="QXB16" s="39"/>
      <c r="QXC16" s="39"/>
      <c r="QXD16" s="39"/>
      <c r="QXE16" s="39"/>
      <c r="QXF16" s="39"/>
      <c r="QXG16" s="39"/>
      <c r="QXH16" s="39"/>
      <c r="QXI16" s="39"/>
      <c r="QXJ16" s="39"/>
      <c r="QXK16" s="39"/>
      <c r="QXL16" s="39"/>
      <c r="QXM16" s="39"/>
      <c r="QXN16" s="39"/>
      <c r="QXO16" s="39"/>
      <c r="QXP16" s="39"/>
      <c r="QXQ16" s="39"/>
      <c r="QXR16" s="39"/>
      <c r="QXS16" s="39"/>
      <c r="QXT16" s="39"/>
      <c r="QXU16" s="39"/>
      <c r="QXV16" s="39"/>
      <c r="QXW16" s="39"/>
      <c r="QXX16" s="39"/>
      <c r="QXY16" s="39"/>
      <c r="QXZ16" s="39"/>
      <c r="QYA16" s="39"/>
      <c r="QYB16" s="39"/>
      <c r="QYC16" s="39"/>
      <c r="QYD16" s="39"/>
      <c r="QYE16" s="39"/>
      <c r="QYF16" s="39"/>
      <c r="QYG16" s="39"/>
      <c r="QYH16" s="39"/>
      <c r="QYI16" s="39"/>
      <c r="QYJ16" s="39"/>
      <c r="QYK16" s="39"/>
      <c r="QYL16" s="39"/>
      <c r="QYM16" s="39"/>
      <c r="QYN16" s="39"/>
      <c r="QYO16" s="39"/>
      <c r="QYP16" s="39"/>
      <c r="QYQ16" s="39"/>
      <c r="QYR16" s="39"/>
      <c r="QYS16" s="39"/>
      <c r="QYT16" s="39"/>
      <c r="QYU16" s="39"/>
      <c r="QYV16" s="39"/>
      <c r="QYW16" s="39"/>
      <c r="QYX16" s="39"/>
      <c r="QYY16" s="39"/>
      <c r="QYZ16" s="39"/>
      <c r="QZA16" s="39"/>
      <c r="QZB16" s="39"/>
      <c r="QZC16" s="39"/>
      <c r="QZD16" s="39"/>
      <c r="QZE16" s="39"/>
      <c r="QZF16" s="39"/>
      <c r="QZG16" s="39"/>
      <c r="QZH16" s="39"/>
      <c r="QZI16" s="39"/>
      <c r="QZJ16" s="39"/>
      <c r="QZK16" s="39"/>
      <c r="QZL16" s="39"/>
      <c r="QZM16" s="39"/>
      <c r="QZN16" s="39"/>
      <c r="QZO16" s="39"/>
      <c r="QZP16" s="39"/>
      <c r="QZQ16" s="39"/>
      <c r="QZR16" s="39"/>
      <c r="QZS16" s="39"/>
      <c r="QZT16" s="39"/>
      <c r="QZU16" s="39"/>
      <c r="QZV16" s="39"/>
      <c r="QZW16" s="39"/>
      <c r="QZX16" s="39"/>
      <c r="QZY16" s="39"/>
      <c r="QZZ16" s="39"/>
      <c r="RAA16" s="39"/>
      <c r="RAB16" s="39"/>
      <c r="RAC16" s="39"/>
      <c r="RAD16" s="39"/>
      <c r="RAE16" s="39"/>
      <c r="RAF16" s="39"/>
      <c r="RAG16" s="39"/>
      <c r="RAH16" s="39"/>
      <c r="RAI16" s="39"/>
      <c r="RAJ16" s="39"/>
      <c r="RAK16" s="39"/>
      <c r="RAL16" s="39"/>
      <c r="RAM16" s="39"/>
      <c r="RAN16" s="39"/>
      <c r="RAO16" s="39"/>
      <c r="RAP16" s="39"/>
      <c r="RAQ16" s="39"/>
      <c r="RAR16" s="39"/>
      <c r="RAS16" s="39"/>
      <c r="RAT16" s="39"/>
      <c r="RAU16" s="39"/>
      <c r="RAV16" s="39"/>
      <c r="RAW16" s="39"/>
      <c r="RAX16" s="39"/>
      <c r="RAY16" s="39"/>
      <c r="RAZ16" s="39"/>
      <c r="RBA16" s="39"/>
      <c r="RBB16" s="39"/>
      <c r="RBC16" s="39"/>
      <c r="RBD16" s="39"/>
      <c r="RBE16" s="39"/>
      <c r="RBF16" s="39"/>
      <c r="RBG16" s="39"/>
      <c r="RBH16" s="39"/>
      <c r="RBI16" s="39"/>
      <c r="RBJ16" s="39"/>
      <c r="RBK16" s="39"/>
      <c r="RBL16" s="39"/>
      <c r="RBM16" s="39"/>
      <c r="RBN16" s="39"/>
      <c r="RBO16" s="39"/>
      <c r="RBP16" s="39"/>
      <c r="RBQ16" s="39"/>
      <c r="RBR16" s="39"/>
      <c r="RBS16" s="39"/>
      <c r="RBT16" s="39"/>
      <c r="RBU16" s="39"/>
      <c r="RBV16" s="39"/>
      <c r="RBW16" s="39"/>
      <c r="RBX16" s="39"/>
      <c r="RBY16" s="39"/>
      <c r="RBZ16" s="39"/>
      <c r="RCA16" s="39"/>
      <c r="RCB16" s="39"/>
      <c r="RCC16" s="39"/>
      <c r="RCD16" s="39"/>
      <c r="RCE16" s="39"/>
      <c r="RCF16" s="39"/>
      <c r="RCG16" s="39"/>
      <c r="RCH16" s="39"/>
      <c r="RCI16" s="39"/>
      <c r="RCJ16" s="39"/>
      <c r="RCK16" s="39"/>
      <c r="RCL16" s="39"/>
      <c r="RCM16" s="39"/>
      <c r="RCN16" s="39"/>
      <c r="RCO16" s="39"/>
      <c r="RCP16" s="39"/>
      <c r="RCQ16" s="39"/>
      <c r="RCR16" s="39"/>
      <c r="RCS16" s="39"/>
      <c r="RCT16" s="39"/>
      <c r="RCU16" s="39"/>
      <c r="RCV16" s="39"/>
      <c r="RCW16" s="39"/>
      <c r="RCX16" s="39"/>
      <c r="RCY16" s="39"/>
      <c r="RCZ16" s="39"/>
      <c r="RDA16" s="39"/>
      <c r="RDB16" s="39"/>
      <c r="RDC16" s="39"/>
      <c r="RDD16" s="39"/>
      <c r="RDE16" s="39"/>
      <c r="RDF16" s="39"/>
      <c r="RDG16" s="39"/>
      <c r="RDH16" s="39"/>
      <c r="RDI16" s="39"/>
      <c r="RDJ16" s="39"/>
      <c r="RDK16" s="39"/>
      <c r="RDL16" s="39"/>
      <c r="RDM16" s="39"/>
      <c r="RDN16" s="39"/>
      <c r="RDO16" s="39"/>
      <c r="RDP16" s="39"/>
      <c r="RDQ16" s="39"/>
      <c r="RDR16" s="39"/>
      <c r="RDS16" s="39"/>
      <c r="RDT16" s="39"/>
      <c r="RDU16" s="39"/>
      <c r="RDV16" s="39"/>
      <c r="RDW16" s="39"/>
      <c r="RDX16" s="39"/>
      <c r="RDY16" s="39"/>
      <c r="RDZ16" s="39"/>
      <c r="REA16" s="39"/>
      <c r="REB16" s="39"/>
      <c r="REC16" s="39"/>
      <c r="RED16" s="39"/>
      <c r="REE16" s="39"/>
      <c r="REF16" s="39"/>
      <c r="REG16" s="39"/>
      <c r="REH16" s="39"/>
      <c r="REI16" s="39"/>
      <c r="REJ16" s="39"/>
      <c r="REK16" s="39"/>
      <c r="REL16" s="39"/>
      <c r="REM16" s="39"/>
      <c r="REN16" s="39"/>
      <c r="REO16" s="39"/>
      <c r="REP16" s="39"/>
      <c r="REQ16" s="39"/>
      <c r="RER16" s="39"/>
      <c r="RES16" s="39"/>
      <c r="RET16" s="39"/>
      <c r="REU16" s="39"/>
      <c r="REV16" s="39"/>
      <c r="REW16" s="39"/>
      <c r="REX16" s="39"/>
      <c r="REY16" s="39"/>
      <c r="REZ16" s="39"/>
      <c r="RFA16" s="39"/>
      <c r="RFB16" s="39"/>
      <c r="RFC16" s="39"/>
      <c r="RFD16" s="39"/>
      <c r="RFE16" s="39"/>
      <c r="RFF16" s="39"/>
      <c r="RFG16" s="39"/>
      <c r="RFH16" s="39"/>
      <c r="RFI16" s="39"/>
      <c r="RFJ16" s="39"/>
      <c r="RFK16" s="39"/>
      <c r="RFL16" s="39"/>
      <c r="RFM16" s="39"/>
      <c r="RFN16" s="39"/>
      <c r="RFO16" s="39"/>
      <c r="RFP16" s="39"/>
      <c r="RFQ16" s="39"/>
      <c r="RFR16" s="39"/>
      <c r="RFS16" s="39"/>
      <c r="RFT16" s="39"/>
      <c r="RFU16" s="39"/>
      <c r="RFV16" s="39"/>
      <c r="RFW16" s="39"/>
      <c r="RFX16" s="39"/>
      <c r="RFY16" s="39"/>
      <c r="RFZ16" s="39"/>
      <c r="RGA16" s="39"/>
      <c r="RGB16" s="39"/>
      <c r="RGC16" s="39"/>
      <c r="RGD16" s="39"/>
      <c r="RGE16" s="39"/>
      <c r="RGF16" s="39"/>
      <c r="RGG16" s="39"/>
      <c r="RGH16" s="39"/>
      <c r="RGI16" s="39"/>
      <c r="RGJ16" s="39"/>
      <c r="RGK16" s="39"/>
      <c r="RGL16" s="39"/>
      <c r="RGM16" s="39"/>
      <c r="RGN16" s="39"/>
      <c r="RGO16" s="39"/>
      <c r="RGP16" s="39"/>
      <c r="RGQ16" s="39"/>
      <c r="RGR16" s="39"/>
      <c r="RGS16" s="39"/>
      <c r="RGT16" s="39"/>
      <c r="RGU16" s="39"/>
      <c r="RGV16" s="39"/>
      <c r="RGW16" s="39"/>
      <c r="RGX16" s="39"/>
      <c r="RGY16" s="39"/>
      <c r="RGZ16" s="39"/>
      <c r="RHA16" s="39"/>
      <c r="RHB16" s="39"/>
      <c r="RHC16" s="39"/>
      <c r="RHD16" s="39"/>
      <c r="RHE16" s="39"/>
      <c r="RHF16" s="39"/>
      <c r="RHG16" s="39"/>
      <c r="RHH16" s="39"/>
      <c r="RHI16" s="39"/>
      <c r="RHJ16" s="39"/>
      <c r="RHK16" s="39"/>
      <c r="RHL16" s="39"/>
      <c r="RHM16" s="39"/>
      <c r="RHN16" s="39"/>
      <c r="RHO16" s="39"/>
      <c r="RHP16" s="39"/>
      <c r="RHQ16" s="39"/>
      <c r="RHR16" s="39"/>
      <c r="RHS16" s="39"/>
      <c r="RHT16" s="39"/>
      <c r="RHU16" s="39"/>
      <c r="RHV16" s="39"/>
      <c r="RHW16" s="39"/>
      <c r="RHX16" s="39"/>
      <c r="RHY16" s="39"/>
      <c r="RHZ16" s="39"/>
      <c r="RIA16" s="39"/>
      <c r="RIB16" s="39"/>
      <c r="RIC16" s="39"/>
      <c r="RID16" s="39"/>
      <c r="RIE16" s="39"/>
      <c r="RIF16" s="39"/>
      <c r="RIG16" s="39"/>
      <c r="RIH16" s="39"/>
      <c r="RII16" s="39"/>
      <c r="RIJ16" s="39"/>
      <c r="RIK16" s="39"/>
      <c r="RIL16" s="39"/>
      <c r="RIM16" s="39"/>
      <c r="RIN16" s="39"/>
      <c r="RIO16" s="39"/>
      <c r="RIP16" s="39"/>
      <c r="RIQ16" s="39"/>
      <c r="RIR16" s="39"/>
      <c r="RIS16" s="39"/>
      <c r="RIT16" s="39"/>
      <c r="RIU16" s="39"/>
      <c r="RIV16" s="39"/>
      <c r="RIW16" s="39"/>
      <c r="RIX16" s="39"/>
      <c r="RIY16" s="39"/>
      <c r="RIZ16" s="39"/>
      <c r="RJA16" s="39"/>
      <c r="RJB16" s="39"/>
      <c r="RJC16" s="39"/>
      <c r="RJD16" s="39"/>
      <c r="RJE16" s="39"/>
      <c r="RJF16" s="39"/>
      <c r="RJG16" s="39"/>
      <c r="RJH16" s="39"/>
      <c r="RJI16" s="39"/>
      <c r="RJJ16" s="39"/>
      <c r="RJK16" s="39"/>
      <c r="RJL16" s="39"/>
      <c r="RJM16" s="39"/>
      <c r="RJN16" s="39"/>
      <c r="RJO16" s="39"/>
      <c r="RJP16" s="39"/>
      <c r="RJQ16" s="39"/>
      <c r="RJR16" s="39"/>
      <c r="RJS16" s="39"/>
      <c r="RJT16" s="39"/>
      <c r="RJU16" s="39"/>
      <c r="RJV16" s="39"/>
      <c r="RJW16" s="39"/>
      <c r="RJX16" s="39"/>
      <c r="RJY16" s="39"/>
      <c r="RJZ16" s="39"/>
      <c r="RKA16" s="39"/>
      <c r="RKB16" s="39"/>
      <c r="RKC16" s="39"/>
      <c r="RKD16" s="39"/>
      <c r="RKE16" s="39"/>
      <c r="RKF16" s="39"/>
      <c r="RKG16" s="39"/>
      <c r="RKH16" s="39"/>
      <c r="RKI16" s="39"/>
      <c r="RKJ16" s="39"/>
      <c r="RKK16" s="39"/>
      <c r="RKL16" s="39"/>
      <c r="RKM16" s="39"/>
      <c r="RKN16" s="39"/>
      <c r="RKO16" s="39"/>
      <c r="RKP16" s="39"/>
      <c r="RKQ16" s="39"/>
      <c r="RKR16" s="39"/>
      <c r="RKS16" s="39"/>
      <c r="RKT16" s="39"/>
      <c r="RKU16" s="39"/>
      <c r="RKV16" s="39"/>
      <c r="RKW16" s="39"/>
      <c r="RKX16" s="39"/>
      <c r="RKY16" s="39"/>
      <c r="RKZ16" s="39"/>
      <c r="RLA16" s="39"/>
      <c r="RLB16" s="39"/>
      <c r="RLC16" s="39"/>
      <c r="RLD16" s="39"/>
      <c r="RLE16" s="39"/>
      <c r="RLF16" s="39"/>
      <c r="RLG16" s="39"/>
      <c r="RLH16" s="39"/>
      <c r="RLI16" s="39"/>
      <c r="RLJ16" s="39"/>
      <c r="RLK16" s="39"/>
      <c r="RLL16" s="39"/>
      <c r="RLM16" s="39"/>
      <c r="RLN16" s="39"/>
      <c r="RLO16" s="39"/>
      <c r="RLP16" s="39"/>
      <c r="RLQ16" s="39"/>
      <c r="RLR16" s="39"/>
      <c r="RLS16" s="39"/>
      <c r="RLT16" s="39"/>
      <c r="RLU16" s="39"/>
      <c r="RLV16" s="39"/>
      <c r="RLW16" s="39"/>
      <c r="RLX16" s="39"/>
      <c r="RLY16" s="39"/>
      <c r="RLZ16" s="39"/>
      <c r="RMA16" s="39"/>
      <c r="RMB16" s="39"/>
      <c r="RMC16" s="39"/>
      <c r="RMD16" s="39"/>
      <c r="RME16" s="39"/>
      <c r="RMF16" s="39"/>
      <c r="RMG16" s="39"/>
      <c r="RMH16" s="39"/>
      <c r="RMI16" s="39"/>
      <c r="RMJ16" s="39"/>
      <c r="RMK16" s="39"/>
      <c r="RML16" s="39"/>
      <c r="RMM16" s="39"/>
      <c r="RMN16" s="39"/>
      <c r="RMO16" s="39"/>
      <c r="RMP16" s="39"/>
      <c r="RMQ16" s="39"/>
      <c r="RMR16" s="39"/>
      <c r="RMS16" s="39"/>
      <c r="RMT16" s="39"/>
      <c r="RMU16" s="39"/>
      <c r="RMV16" s="39"/>
      <c r="RMW16" s="39"/>
      <c r="RMX16" s="39"/>
      <c r="RMY16" s="39"/>
      <c r="RMZ16" s="39"/>
      <c r="RNA16" s="39"/>
      <c r="RNB16" s="39"/>
      <c r="RNC16" s="39"/>
      <c r="RND16" s="39"/>
      <c r="RNE16" s="39"/>
      <c r="RNF16" s="39"/>
      <c r="RNG16" s="39"/>
      <c r="RNH16" s="39"/>
      <c r="RNI16" s="39"/>
      <c r="RNJ16" s="39"/>
      <c r="RNK16" s="39"/>
      <c r="RNL16" s="39"/>
      <c r="RNM16" s="39"/>
      <c r="RNN16" s="39"/>
      <c r="RNO16" s="39"/>
      <c r="RNP16" s="39"/>
      <c r="RNQ16" s="39"/>
      <c r="RNR16" s="39"/>
      <c r="RNS16" s="39"/>
      <c r="RNT16" s="39"/>
      <c r="RNU16" s="39"/>
      <c r="RNV16" s="39"/>
      <c r="RNW16" s="39"/>
      <c r="RNX16" s="39"/>
      <c r="RNY16" s="39"/>
      <c r="RNZ16" s="39"/>
      <c r="ROA16" s="39"/>
      <c r="ROB16" s="39"/>
      <c r="ROC16" s="39"/>
      <c r="ROD16" s="39"/>
      <c r="ROE16" s="39"/>
      <c r="ROF16" s="39"/>
      <c r="ROG16" s="39"/>
      <c r="ROH16" s="39"/>
      <c r="ROI16" s="39"/>
      <c r="ROJ16" s="39"/>
      <c r="ROK16" s="39"/>
      <c r="ROL16" s="39"/>
      <c r="ROM16" s="39"/>
      <c r="RON16" s="39"/>
      <c r="ROO16" s="39"/>
      <c r="ROP16" s="39"/>
      <c r="ROQ16" s="39"/>
      <c r="ROR16" s="39"/>
      <c r="ROS16" s="39"/>
      <c r="ROT16" s="39"/>
      <c r="ROU16" s="39"/>
      <c r="ROV16" s="39"/>
      <c r="ROW16" s="39"/>
      <c r="ROX16" s="39"/>
      <c r="ROY16" s="39"/>
      <c r="ROZ16" s="39"/>
      <c r="RPA16" s="39"/>
      <c r="RPB16" s="39"/>
      <c r="RPC16" s="39"/>
      <c r="RPD16" s="39"/>
      <c r="RPE16" s="39"/>
      <c r="RPF16" s="39"/>
      <c r="RPG16" s="39"/>
      <c r="RPH16" s="39"/>
      <c r="RPI16" s="39"/>
      <c r="RPJ16" s="39"/>
      <c r="RPK16" s="39"/>
      <c r="RPL16" s="39"/>
      <c r="RPM16" s="39"/>
      <c r="RPN16" s="39"/>
      <c r="RPO16" s="39"/>
      <c r="RPP16" s="39"/>
      <c r="RPQ16" s="39"/>
      <c r="RPR16" s="39"/>
      <c r="RPS16" s="39"/>
      <c r="RPT16" s="39"/>
      <c r="RPU16" s="39"/>
      <c r="RPV16" s="39"/>
      <c r="RPW16" s="39"/>
      <c r="RPX16" s="39"/>
      <c r="RPY16" s="39"/>
      <c r="RPZ16" s="39"/>
      <c r="RQA16" s="39"/>
      <c r="RQB16" s="39"/>
      <c r="RQC16" s="39"/>
      <c r="RQD16" s="39"/>
      <c r="RQE16" s="39"/>
      <c r="RQF16" s="39"/>
      <c r="RQG16" s="39"/>
      <c r="RQH16" s="39"/>
      <c r="RQI16" s="39"/>
      <c r="RQJ16" s="39"/>
      <c r="RQK16" s="39"/>
      <c r="RQL16" s="39"/>
      <c r="RQM16" s="39"/>
      <c r="RQN16" s="39"/>
      <c r="RQO16" s="39"/>
      <c r="RQP16" s="39"/>
      <c r="RQQ16" s="39"/>
      <c r="RQR16" s="39"/>
      <c r="RQS16" s="39"/>
      <c r="RQT16" s="39"/>
      <c r="RQU16" s="39"/>
      <c r="RQV16" s="39"/>
      <c r="RQW16" s="39"/>
      <c r="RQX16" s="39"/>
      <c r="RQY16" s="39"/>
      <c r="RQZ16" s="39"/>
      <c r="RRA16" s="39"/>
      <c r="RRB16" s="39"/>
      <c r="RRC16" s="39"/>
      <c r="RRD16" s="39"/>
      <c r="RRE16" s="39"/>
      <c r="RRF16" s="39"/>
      <c r="RRG16" s="39"/>
      <c r="RRH16" s="39"/>
      <c r="RRI16" s="39"/>
      <c r="RRJ16" s="39"/>
      <c r="RRK16" s="39"/>
      <c r="RRL16" s="39"/>
      <c r="RRM16" s="39"/>
      <c r="RRN16" s="39"/>
      <c r="RRO16" s="39"/>
      <c r="RRP16" s="39"/>
      <c r="RRQ16" s="39"/>
      <c r="RRR16" s="39"/>
      <c r="RRS16" s="39"/>
      <c r="RRT16" s="39"/>
      <c r="RRU16" s="39"/>
      <c r="RRV16" s="39"/>
      <c r="RRW16" s="39"/>
      <c r="RRX16" s="39"/>
      <c r="RRY16" s="39"/>
      <c r="RRZ16" s="39"/>
      <c r="RSA16" s="39"/>
      <c r="RSB16" s="39"/>
      <c r="RSC16" s="39"/>
      <c r="RSD16" s="39"/>
      <c r="RSE16" s="39"/>
      <c r="RSF16" s="39"/>
      <c r="RSG16" s="39"/>
      <c r="RSH16" s="39"/>
      <c r="RSI16" s="39"/>
      <c r="RSJ16" s="39"/>
      <c r="RSK16" s="39"/>
      <c r="RSL16" s="39"/>
      <c r="RSM16" s="39"/>
      <c r="RSN16" s="39"/>
      <c r="RSO16" s="39"/>
      <c r="RSP16" s="39"/>
      <c r="RSQ16" s="39"/>
      <c r="RSR16" s="39"/>
      <c r="RSS16" s="39"/>
      <c r="RST16" s="39"/>
      <c r="RSU16" s="39"/>
      <c r="RSV16" s="39"/>
      <c r="RSW16" s="39"/>
      <c r="RSX16" s="39"/>
      <c r="RSY16" s="39"/>
      <c r="RSZ16" s="39"/>
      <c r="RTA16" s="39"/>
      <c r="RTB16" s="39"/>
      <c r="RTC16" s="39"/>
      <c r="RTD16" s="39"/>
      <c r="RTE16" s="39"/>
      <c r="RTF16" s="39"/>
      <c r="RTG16" s="39"/>
      <c r="RTH16" s="39"/>
      <c r="RTI16" s="39"/>
      <c r="RTJ16" s="39"/>
      <c r="RTK16" s="39"/>
      <c r="RTL16" s="39"/>
      <c r="RTM16" s="39"/>
      <c r="RTN16" s="39"/>
      <c r="RTO16" s="39"/>
      <c r="RTP16" s="39"/>
      <c r="RTQ16" s="39"/>
      <c r="RTR16" s="39"/>
      <c r="RTS16" s="39"/>
      <c r="RTT16" s="39"/>
      <c r="RTU16" s="39"/>
      <c r="RTV16" s="39"/>
      <c r="RTW16" s="39"/>
      <c r="RTX16" s="39"/>
      <c r="RTY16" s="39"/>
      <c r="RTZ16" s="39"/>
      <c r="RUA16" s="39"/>
      <c r="RUB16" s="39"/>
      <c r="RUC16" s="39"/>
      <c r="RUD16" s="39"/>
      <c r="RUE16" s="39"/>
      <c r="RUF16" s="39"/>
      <c r="RUG16" s="39"/>
      <c r="RUH16" s="39"/>
      <c r="RUI16" s="39"/>
      <c r="RUJ16" s="39"/>
      <c r="RUK16" s="39"/>
      <c r="RUL16" s="39"/>
      <c r="RUM16" s="39"/>
      <c r="RUN16" s="39"/>
      <c r="RUO16" s="39"/>
      <c r="RUP16" s="39"/>
      <c r="RUQ16" s="39"/>
      <c r="RUR16" s="39"/>
      <c r="RUS16" s="39"/>
      <c r="RUT16" s="39"/>
      <c r="RUU16" s="39"/>
      <c r="RUV16" s="39"/>
      <c r="RUW16" s="39"/>
      <c r="RUX16" s="39"/>
      <c r="RUY16" s="39"/>
      <c r="RUZ16" s="39"/>
      <c r="RVA16" s="39"/>
      <c r="RVB16" s="39"/>
      <c r="RVC16" s="39"/>
      <c r="RVD16" s="39"/>
      <c r="RVE16" s="39"/>
      <c r="RVF16" s="39"/>
      <c r="RVG16" s="39"/>
      <c r="RVH16" s="39"/>
      <c r="RVI16" s="39"/>
      <c r="RVJ16" s="39"/>
      <c r="RVK16" s="39"/>
      <c r="RVL16" s="39"/>
      <c r="RVM16" s="39"/>
      <c r="RVN16" s="39"/>
      <c r="RVO16" s="39"/>
      <c r="RVP16" s="39"/>
      <c r="RVQ16" s="39"/>
      <c r="RVR16" s="39"/>
      <c r="RVS16" s="39"/>
      <c r="RVT16" s="39"/>
      <c r="RVU16" s="39"/>
      <c r="RVV16" s="39"/>
      <c r="RVW16" s="39"/>
      <c r="RVX16" s="39"/>
      <c r="RVY16" s="39"/>
      <c r="RVZ16" s="39"/>
      <c r="RWA16" s="39"/>
      <c r="RWB16" s="39"/>
      <c r="RWC16" s="39"/>
      <c r="RWD16" s="39"/>
      <c r="RWE16" s="39"/>
      <c r="RWF16" s="39"/>
      <c r="RWG16" s="39"/>
      <c r="RWH16" s="39"/>
      <c r="RWI16" s="39"/>
      <c r="RWJ16" s="39"/>
      <c r="RWK16" s="39"/>
      <c r="RWL16" s="39"/>
      <c r="RWM16" s="39"/>
      <c r="RWN16" s="39"/>
      <c r="RWO16" s="39"/>
      <c r="RWP16" s="39"/>
      <c r="RWQ16" s="39"/>
      <c r="RWR16" s="39"/>
      <c r="RWS16" s="39"/>
      <c r="RWT16" s="39"/>
      <c r="RWU16" s="39"/>
      <c r="RWV16" s="39"/>
      <c r="RWW16" s="39"/>
      <c r="RWX16" s="39"/>
      <c r="RWY16" s="39"/>
      <c r="RWZ16" s="39"/>
      <c r="RXA16" s="39"/>
      <c r="RXB16" s="39"/>
      <c r="RXC16" s="39"/>
      <c r="RXD16" s="39"/>
      <c r="RXE16" s="39"/>
      <c r="RXF16" s="39"/>
      <c r="RXG16" s="39"/>
      <c r="RXH16" s="39"/>
      <c r="RXI16" s="39"/>
      <c r="RXJ16" s="39"/>
      <c r="RXK16" s="39"/>
      <c r="RXL16" s="39"/>
      <c r="RXM16" s="39"/>
      <c r="RXN16" s="39"/>
      <c r="RXO16" s="39"/>
      <c r="RXP16" s="39"/>
      <c r="RXQ16" s="39"/>
      <c r="RXR16" s="39"/>
      <c r="RXS16" s="39"/>
      <c r="RXT16" s="39"/>
      <c r="RXU16" s="39"/>
      <c r="RXV16" s="39"/>
      <c r="RXW16" s="39"/>
      <c r="RXX16" s="39"/>
      <c r="RXY16" s="39"/>
      <c r="RXZ16" s="39"/>
      <c r="RYA16" s="39"/>
      <c r="RYB16" s="39"/>
      <c r="RYC16" s="39"/>
      <c r="RYD16" s="39"/>
      <c r="RYE16" s="39"/>
      <c r="RYF16" s="39"/>
      <c r="RYG16" s="39"/>
      <c r="RYH16" s="39"/>
      <c r="RYI16" s="39"/>
      <c r="RYJ16" s="39"/>
      <c r="RYK16" s="39"/>
      <c r="RYL16" s="39"/>
      <c r="RYM16" s="39"/>
      <c r="RYN16" s="39"/>
      <c r="RYO16" s="39"/>
      <c r="RYP16" s="39"/>
      <c r="RYQ16" s="39"/>
      <c r="RYR16" s="39"/>
      <c r="RYS16" s="39"/>
      <c r="RYT16" s="39"/>
      <c r="RYU16" s="39"/>
      <c r="RYV16" s="39"/>
      <c r="RYW16" s="39"/>
      <c r="RYX16" s="39"/>
      <c r="RYY16" s="39"/>
      <c r="RYZ16" s="39"/>
      <c r="RZA16" s="39"/>
      <c r="RZB16" s="39"/>
      <c r="RZC16" s="39"/>
      <c r="RZD16" s="39"/>
      <c r="RZE16" s="39"/>
      <c r="RZF16" s="39"/>
      <c r="RZG16" s="39"/>
      <c r="RZH16" s="39"/>
      <c r="RZI16" s="39"/>
      <c r="RZJ16" s="39"/>
      <c r="RZK16" s="39"/>
      <c r="RZL16" s="39"/>
      <c r="RZM16" s="39"/>
      <c r="RZN16" s="39"/>
      <c r="RZO16" s="39"/>
      <c r="RZP16" s="39"/>
      <c r="RZQ16" s="39"/>
      <c r="RZR16" s="39"/>
      <c r="RZS16" s="39"/>
      <c r="RZT16" s="39"/>
      <c r="RZU16" s="39"/>
      <c r="RZV16" s="39"/>
      <c r="RZW16" s="39"/>
      <c r="RZX16" s="39"/>
      <c r="RZY16" s="39"/>
      <c r="RZZ16" s="39"/>
      <c r="SAA16" s="39"/>
      <c r="SAB16" s="39"/>
      <c r="SAC16" s="39"/>
      <c r="SAD16" s="39"/>
      <c r="SAE16" s="39"/>
      <c r="SAF16" s="39"/>
      <c r="SAG16" s="39"/>
      <c r="SAH16" s="39"/>
      <c r="SAI16" s="39"/>
      <c r="SAJ16" s="39"/>
      <c r="SAK16" s="39"/>
      <c r="SAL16" s="39"/>
      <c r="SAM16" s="39"/>
      <c r="SAN16" s="39"/>
      <c r="SAO16" s="39"/>
      <c r="SAP16" s="39"/>
      <c r="SAQ16" s="39"/>
      <c r="SAR16" s="39"/>
      <c r="SAS16" s="39"/>
      <c r="SAT16" s="39"/>
      <c r="SAU16" s="39"/>
      <c r="SAV16" s="39"/>
      <c r="SAW16" s="39"/>
      <c r="SAX16" s="39"/>
      <c r="SAY16" s="39"/>
      <c r="SAZ16" s="39"/>
      <c r="SBA16" s="39"/>
      <c r="SBB16" s="39"/>
      <c r="SBC16" s="39"/>
      <c r="SBD16" s="39"/>
      <c r="SBE16" s="39"/>
      <c r="SBF16" s="39"/>
      <c r="SBG16" s="39"/>
      <c r="SBH16" s="39"/>
      <c r="SBI16" s="39"/>
      <c r="SBJ16" s="39"/>
      <c r="SBK16" s="39"/>
      <c r="SBL16" s="39"/>
      <c r="SBM16" s="39"/>
      <c r="SBN16" s="39"/>
      <c r="SBO16" s="39"/>
      <c r="SBP16" s="39"/>
      <c r="SBQ16" s="39"/>
      <c r="SBR16" s="39"/>
      <c r="SBS16" s="39"/>
      <c r="SBT16" s="39"/>
      <c r="SBU16" s="39"/>
      <c r="SBV16" s="39"/>
      <c r="SBW16" s="39"/>
      <c r="SBX16" s="39"/>
      <c r="SBY16" s="39"/>
      <c r="SBZ16" s="39"/>
      <c r="SCA16" s="39"/>
      <c r="SCB16" s="39"/>
      <c r="SCC16" s="39"/>
      <c r="SCD16" s="39"/>
      <c r="SCE16" s="39"/>
      <c r="SCF16" s="39"/>
      <c r="SCG16" s="39"/>
      <c r="SCH16" s="39"/>
      <c r="SCI16" s="39"/>
      <c r="SCJ16" s="39"/>
      <c r="SCK16" s="39"/>
      <c r="SCL16" s="39"/>
      <c r="SCM16" s="39"/>
      <c r="SCN16" s="39"/>
      <c r="SCO16" s="39"/>
      <c r="SCP16" s="39"/>
      <c r="SCQ16" s="39"/>
      <c r="SCR16" s="39"/>
      <c r="SCS16" s="39"/>
      <c r="SCT16" s="39"/>
      <c r="SCU16" s="39"/>
      <c r="SCV16" s="39"/>
      <c r="SCW16" s="39"/>
      <c r="SCX16" s="39"/>
      <c r="SCY16" s="39"/>
      <c r="SCZ16" s="39"/>
      <c r="SDA16" s="39"/>
      <c r="SDB16" s="39"/>
      <c r="SDC16" s="39"/>
      <c r="SDD16" s="39"/>
      <c r="SDE16" s="39"/>
      <c r="SDF16" s="39"/>
      <c r="SDG16" s="39"/>
      <c r="SDH16" s="39"/>
      <c r="SDI16" s="39"/>
      <c r="SDJ16" s="39"/>
      <c r="SDK16" s="39"/>
      <c r="SDL16" s="39"/>
      <c r="SDM16" s="39"/>
      <c r="SDN16" s="39"/>
      <c r="SDO16" s="39"/>
      <c r="SDP16" s="39"/>
      <c r="SDQ16" s="39"/>
      <c r="SDR16" s="39"/>
      <c r="SDS16" s="39"/>
      <c r="SDT16" s="39"/>
      <c r="SDU16" s="39"/>
      <c r="SDV16" s="39"/>
      <c r="SDW16" s="39"/>
      <c r="SDX16" s="39"/>
      <c r="SDY16" s="39"/>
      <c r="SDZ16" s="39"/>
      <c r="SEA16" s="39"/>
      <c r="SEB16" s="39"/>
      <c r="SEC16" s="39"/>
      <c r="SED16" s="39"/>
      <c r="SEE16" s="39"/>
      <c r="SEF16" s="39"/>
      <c r="SEG16" s="39"/>
      <c r="SEH16" s="39"/>
      <c r="SEI16" s="39"/>
      <c r="SEJ16" s="39"/>
      <c r="SEK16" s="39"/>
      <c r="SEL16" s="39"/>
      <c r="SEM16" s="39"/>
      <c r="SEN16" s="39"/>
      <c r="SEO16" s="39"/>
      <c r="SEP16" s="39"/>
      <c r="SEQ16" s="39"/>
      <c r="SER16" s="39"/>
      <c r="SES16" s="39"/>
      <c r="SET16" s="39"/>
      <c r="SEU16" s="39"/>
      <c r="SEV16" s="39"/>
      <c r="SEW16" s="39"/>
      <c r="SEX16" s="39"/>
      <c r="SEY16" s="39"/>
      <c r="SEZ16" s="39"/>
      <c r="SFA16" s="39"/>
      <c r="SFB16" s="39"/>
      <c r="SFC16" s="39"/>
      <c r="SFD16" s="39"/>
      <c r="SFE16" s="39"/>
      <c r="SFF16" s="39"/>
      <c r="SFG16" s="39"/>
      <c r="SFH16" s="39"/>
      <c r="SFI16" s="39"/>
      <c r="SFJ16" s="39"/>
      <c r="SFK16" s="39"/>
      <c r="SFL16" s="39"/>
      <c r="SFM16" s="39"/>
      <c r="SFN16" s="39"/>
      <c r="SFO16" s="39"/>
      <c r="SFP16" s="39"/>
      <c r="SFQ16" s="39"/>
      <c r="SFR16" s="39"/>
      <c r="SFS16" s="39"/>
      <c r="SFT16" s="39"/>
      <c r="SFU16" s="39"/>
      <c r="SFV16" s="39"/>
      <c r="SFW16" s="39"/>
      <c r="SFX16" s="39"/>
      <c r="SFY16" s="39"/>
      <c r="SFZ16" s="39"/>
      <c r="SGA16" s="39"/>
      <c r="SGB16" s="39"/>
      <c r="SGC16" s="39"/>
      <c r="SGD16" s="39"/>
      <c r="SGE16" s="39"/>
      <c r="SGF16" s="39"/>
      <c r="SGG16" s="39"/>
      <c r="SGH16" s="39"/>
      <c r="SGI16" s="39"/>
      <c r="SGJ16" s="39"/>
      <c r="SGK16" s="39"/>
      <c r="SGL16" s="39"/>
      <c r="SGM16" s="39"/>
      <c r="SGN16" s="39"/>
      <c r="SGO16" s="39"/>
      <c r="SGP16" s="39"/>
      <c r="SGQ16" s="39"/>
      <c r="SGR16" s="39"/>
      <c r="SGS16" s="39"/>
      <c r="SGT16" s="39"/>
      <c r="SGU16" s="39"/>
      <c r="SGV16" s="39"/>
      <c r="SGW16" s="39"/>
      <c r="SGX16" s="39"/>
      <c r="SGY16" s="39"/>
      <c r="SGZ16" s="39"/>
      <c r="SHA16" s="39"/>
      <c r="SHB16" s="39"/>
      <c r="SHC16" s="39"/>
      <c r="SHD16" s="39"/>
      <c r="SHE16" s="39"/>
      <c r="SHF16" s="39"/>
      <c r="SHG16" s="39"/>
      <c r="SHH16" s="39"/>
      <c r="SHI16" s="39"/>
      <c r="SHJ16" s="39"/>
      <c r="SHK16" s="39"/>
      <c r="SHL16" s="39"/>
      <c r="SHM16" s="39"/>
      <c r="SHN16" s="39"/>
      <c r="SHO16" s="39"/>
      <c r="SHP16" s="39"/>
      <c r="SHQ16" s="39"/>
      <c r="SHR16" s="39"/>
      <c r="SHS16" s="39"/>
      <c r="SHT16" s="39"/>
      <c r="SHU16" s="39"/>
      <c r="SHV16" s="39"/>
      <c r="SHW16" s="39"/>
      <c r="SHX16" s="39"/>
      <c r="SHY16" s="39"/>
      <c r="SHZ16" s="39"/>
      <c r="SIA16" s="39"/>
      <c r="SIB16" s="39"/>
      <c r="SIC16" s="39"/>
      <c r="SID16" s="39"/>
      <c r="SIE16" s="39"/>
      <c r="SIF16" s="39"/>
      <c r="SIG16" s="39"/>
      <c r="SIH16" s="39"/>
      <c r="SII16" s="39"/>
      <c r="SIJ16" s="39"/>
      <c r="SIK16" s="39"/>
      <c r="SIL16" s="39"/>
      <c r="SIM16" s="39"/>
      <c r="SIN16" s="39"/>
      <c r="SIO16" s="39"/>
      <c r="SIP16" s="39"/>
      <c r="SIQ16" s="39"/>
      <c r="SIR16" s="39"/>
      <c r="SIS16" s="39"/>
      <c r="SIT16" s="39"/>
      <c r="SIU16" s="39"/>
      <c r="SIV16" s="39"/>
      <c r="SIW16" s="39"/>
      <c r="SIX16" s="39"/>
      <c r="SIY16" s="39"/>
      <c r="SIZ16" s="39"/>
      <c r="SJA16" s="39"/>
      <c r="SJB16" s="39"/>
      <c r="SJC16" s="39"/>
      <c r="SJD16" s="39"/>
      <c r="SJE16" s="39"/>
      <c r="SJF16" s="39"/>
      <c r="SJG16" s="39"/>
      <c r="SJH16" s="39"/>
      <c r="SJI16" s="39"/>
      <c r="SJJ16" s="39"/>
      <c r="SJK16" s="39"/>
      <c r="SJL16" s="39"/>
      <c r="SJM16" s="39"/>
      <c r="SJN16" s="39"/>
      <c r="SJO16" s="39"/>
      <c r="SJP16" s="39"/>
      <c r="SJQ16" s="39"/>
      <c r="SJR16" s="39"/>
      <c r="SJS16" s="39"/>
      <c r="SJT16" s="39"/>
      <c r="SJU16" s="39"/>
      <c r="SJV16" s="39"/>
      <c r="SJW16" s="39"/>
      <c r="SJX16" s="39"/>
      <c r="SJY16" s="39"/>
      <c r="SJZ16" s="39"/>
      <c r="SKA16" s="39"/>
      <c r="SKB16" s="39"/>
      <c r="SKC16" s="39"/>
      <c r="SKD16" s="39"/>
      <c r="SKE16" s="39"/>
      <c r="SKF16" s="39"/>
      <c r="SKG16" s="39"/>
      <c r="SKH16" s="39"/>
      <c r="SKI16" s="39"/>
      <c r="SKJ16" s="39"/>
      <c r="SKK16" s="39"/>
      <c r="SKL16" s="39"/>
      <c r="SKM16" s="39"/>
      <c r="SKN16" s="39"/>
      <c r="SKO16" s="39"/>
      <c r="SKP16" s="39"/>
      <c r="SKQ16" s="39"/>
      <c r="SKR16" s="39"/>
      <c r="SKS16" s="39"/>
      <c r="SKT16" s="39"/>
      <c r="SKU16" s="39"/>
      <c r="SKV16" s="39"/>
      <c r="SKW16" s="39"/>
      <c r="SKX16" s="39"/>
      <c r="SKY16" s="39"/>
      <c r="SKZ16" s="39"/>
      <c r="SLA16" s="39"/>
      <c r="SLB16" s="39"/>
      <c r="SLC16" s="39"/>
      <c r="SLD16" s="39"/>
      <c r="SLE16" s="39"/>
      <c r="SLF16" s="39"/>
      <c r="SLG16" s="39"/>
      <c r="SLH16" s="39"/>
      <c r="SLI16" s="39"/>
      <c r="SLJ16" s="39"/>
      <c r="SLK16" s="39"/>
      <c r="SLL16" s="39"/>
      <c r="SLM16" s="39"/>
      <c r="SLN16" s="39"/>
      <c r="SLO16" s="39"/>
      <c r="SLP16" s="39"/>
      <c r="SLQ16" s="39"/>
      <c r="SLR16" s="39"/>
      <c r="SLS16" s="39"/>
      <c r="SLT16" s="39"/>
      <c r="SLU16" s="39"/>
      <c r="SLV16" s="39"/>
      <c r="SLW16" s="39"/>
      <c r="SLX16" s="39"/>
      <c r="SLY16" s="39"/>
      <c r="SLZ16" s="39"/>
      <c r="SMA16" s="39"/>
      <c r="SMB16" s="39"/>
      <c r="SMC16" s="39"/>
      <c r="SMD16" s="39"/>
      <c r="SME16" s="39"/>
      <c r="SMF16" s="39"/>
      <c r="SMG16" s="39"/>
      <c r="SMH16" s="39"/>
      <c r="SMI16" s="39"/>
      <c r="SMJ16" s="39"/>
      <c r="SMK16" s="39"/>
      <c r="SML16" s="39"/>
      <c r="SMM16" s="39"/>
      <c r="SMN16" s="39"/>
      <c r="SMO16" s="39"/>
      <c r="SMP16" s="39"/>
      <c r="SMQ16" s="39"/>
      <c r="SMR16" s="39"/>
      <c r="SMS16" s="39"/>
      <c r="SMT16" s="39"/>
      <c r="SMU16" s="39"/>
      <c r="SMV16" s="39"/>
      <c r="SMW16" s="39"/>
      <c r="SMX16" s="39"/>
      <c r="SMY16" s="39"/>
      <c r="SMZ16" s="39"/>
      <c r="SNA16" s="39"/>
      <c r="SNB16" s="39"/>
      <c r="SNC16" s="39"/>
      <c r="SND16" s="39"/>
      <c r="SNE16" s="39"/>
      <c r="SNF16" s="39"/>
      <c r="SNG16" s="39"/>
      <c r="SNH16" s="39"/>
      <c r="SNI16" s="39"/>
      <c r="SNJ16" s="39"/>
      <c r="SNK16" s="39"/>
      <c r="SNL16" s="39"/>
      <c r="SNM16" s="39"/>
      <c r="SNN16" s="39"/>
      <c r="SNO16" s="39"/>
      <c r="SNP16" s="39"/>
      <c r="SNQ16" s="39"/>
      <c r="SNR16" s="39"/>
      <c r="SNS16" s="39"/>
      <c r="SNT16" s="39"/>
      <c r="SNU16" s="39"/>
      <c r="SNV16" s="39"/>
      <c r="SNW16" s="39"/>
      <c r="SNX16" s="39"/>
      <c r="SNY16" s="39"/>
      <c r="SNZ16" s="39"/>
      <c r="SOA16" s="39"/>
      <c r="SOB16" s="39"/>
      <c r="SOC16" s="39"/>
      <c r="SOD16" s="39"/>
      <c r="SOE16" s="39"/>
      <c r="SOF16" s="39"/>
      <c r="SOG16" s="39"/>
      <c r="SOH16" s="39"/>
      <c r="SOI16" s="39"/>
      <c r="SOJ16" s="39"/>
      <c r="SOK16" s="39"/>
      <c r="SOL16" s="39"/>
      <c r="SOM16" s="39"/>
      <c r="SON16" s="39"/>
      <c r="SOO16" s="39"/>
      <c r="SOP16" s="39"/>
      <c r="SOQ16" s="39"/>
      <c r="SOR16" s="39"/>
      <c r="SOS16" s="39"/>
      <c r="SOT16" s="39"/>
      <c r="SOU16" s="39"/>
      <c r="SOV16" s="39"/>
      <c r="SOW16" s="39"/>
      <c r="SOX16" s="39"/>
      <c r="SOY16" s="39"/>
      <c r="SOZ16" s="39"/>
      <c r="SPA16" s="39"/>
      <c r="SPB16" s="39"/>
      <c r="SPC16" s="39"/>
      <c r="SPD16" s="39"/>
      <c r="SPE16" s="39"/>
      <c r="SPF16" s="39"/>
      <c r="SPG16" s="39"/>
      <c r="SPH16" s="39"/>
      <c r="SPI16" s="39"/>
      <c r="SPJ16" s="39"/>
      <c r="SPK16" s="39"/>
      <c r="SPL16" s="39"/>
      <c r="SPM16" s="39"/>
      <c r="SPN16" s="39"/>
      <c r="SPO16" s="39"/>
      <c r="SPP16" s="39"/>
      <c r="SPQ16" s="39"/>
      <c r="SPR16" s="39"/>
      <c r="SPS16" s="39"/>
      <c r="SPT16" s="39"/>
      <c r="SPU16" s="39"/>
      <c r="SPV16" s="39"/>
      <c r="SPW16" s="39"/>
      <c r="SPX16" s="39"/>
      <c r="SPY16" s="39"/>
      <c r="SPZ16" s="39"/>
      <c r="SQA16" s="39"/>
      <c r="SQB16" s="39"/>
      <c r="SQC16" s="39"/>
      <c r="SQD16" s="39"/>
      <c r="SQE16" s="39"/>
      <c r="SQF16" s="39"/>
      <c r="SQG16" s="39"/>
      <c r="SQH16" s="39"/>
      <c r="SQI16" s="39"/>
      <c r="SQJ16" s="39"/>
      <c r="SQK16" s="39"/>
      <c r="SQL16" s="39"/>
      <c r="SQM16" s="39"/>
      <c r="SQN16" s="39"/>
      <c r="SQO16" s="39"/>
      <c r="SQP16" s="39"/>
      <c r="SQQ16" s="39"/>
      <c r="SQR16" s="39"/>
      <c r="SQS16" s="39"/>
      <c r="SQT16" s="39"/>
      <c r="SQU16" s="39"/>
      <c r="SQV16" s="39"/>
      <c r="SQW16" s="39"/>
      <c r="SQX16" s="39"/>
      <c r="SQY16" s="39"/>
      <c r="SQZ16" s="39"/>
      <c r="SRA16" s="39"/>
      <c r="SRB16" s="39"/>
      <c r="SRC16" s="39"/>
      <c r="SRD16" s="39"/>
      <c r="SRE16" s="39"/>
      <c r="SRF16" s="39"/>
      <c r="SRG16" s="39"/>
      <c r="SRH16" s="39"/>
      <c r="SRI16" s="39"/>
      <c r="SRJ16" s="39"/>
      <c r="SRK16" s="39"/>
      <c r="SRL16" s="39"/>
      <c r="SRM16" s="39"/>
      <c r="SRN16" s="39"/>
      <c r="SRO16" s="39"/>
      <c r="SRP16" s="39"/>
      <c r="SRQ16" s="39"/>
      <c r="SRR16" s="39"/>
      <c r="SRS16" s="39"/>
      <c r="SRT16" s="39"/>
      <c r="SRU16" s="39"/>
      <c r="SRV16" s="39"/>
      <c r="SRW16" s="39"/>
      <c r="SRX16" s="39"/>
      <c r="SRY16" s="39"/>
      <c r="SRZ16" s="39"/>
      <c r="SSA16" s="39"/>
      <c r="SSB16" s="39"/>
      <c r="SSC16" s="39"/>
      <c r="SSD16" s="39"/>
      <c r="SSE16" s="39"/>
      <c r="SSF16" s="39"/>
      <c r="SSG16" s="39"/>
      <c r="SSH16" s="39"/>
      <c r="SSI16" s="39"/>
      <c r="SSJ16" s="39"/>
      <c r="SSK16" s="39"/>
      <c r="SSL16" s="39"/>
      <c r="SSM16" s="39"/>
      <c r="SSN16" s="39"/>
      <c r="SSO16" s="39"/>
      <c r="SSP16" s="39"/>
      <c r="SSQ16" s="39"/>
      <c r="SSR16" s="39"/>
      <c r="SSS16" s="39"/>
      <c r="SST16" s="39"/>
      <c r="SSU16" s="39"/>
      <c r="SSV16" s="39"/>
      <c r="SSW16" s="39"/>
      <c r="SSX16" s="39"/>
      <c r="SSY16" s="39"/>
      <c r="SSZ16" s="39"/>
      <c r="STA16" s="39"/>
      <c r="STB16" s="39"/>
      <c r="STC16" s="39"/>
      <c r="STD16" s="39"/>
      <c r="STE16" s="39"/>
      <c r="STF16" s="39"/>
      <c r="STG16" s="39"/>
      <c r="STH16" s="39"/>
      <c r="STI16" s="39"/>
      <c r="STJ16" s="39"/>
      <c r="STK16" s="39"/>
      <c r="STL16" s="39"/>
      <c r="STM16" s="39"/>
      <c r="STN16" s="39"/>
      <c r="STO16" s="39"/>
      <c r="STP16" s="39"/>
      <c r="STQ16" s="39"/>
      <c r="STR16" s="39"/>
      <c r="STS16" s="39"/>
      <c r="STT16" s="39"/>
      <c r="STU16" s="39"/>
      <c r="STV16" s="39"/>
      <c r="STW16" s="39"/>
      <c r="STX16" s="39"/>
      <c r="STY16" s="39"/>
      <c r="STZ16" s="39"/>
      <c r="SUA16" s="39"/>
      <c r="SUB16" s="39"/>
      <c r="SUC16" s="39"/>
      <c r="SUD16" s="39"/>
      <c r="SUE16" s="39"/>
      <c r="SUF16" s="39"/>
      <c r="SUG16" s="39"/>
      <c r="SUH16" s="39"/>
      <c r="SUI16" s="39"/>
      <c r="SUJ16" s="39"/>
      <c r="SUK16" s="39"/>
      <c r="SUL16" s="39"/>
      <c r="SUM16" s="39"/>
      <c r="SUN16" s="39"/>
      <c r="SUO16" s="39"/>
      <c r="SUP16" s="39"/>
      <c r="SUQ16" s="39"/>
      <c r="SUR16" s="39"/>
      <c r="SUS16" s="39"/>
      <c r="SUT16" s="39"/>
      <c r="SUU16" s="39"/>
      <c r="SUV16" s="39"/>
      <c r="SUW16" s="39"/>
      <c r="SUX16" s="39"/>
      <c r="SUY16" s="39"/>
      <c r="SUZ16" s="39"/>
      <c r="SVA16" s="39"/>
      <c r="SVB16" s="39"/>
      <c r="SVC16" s="39"/>
      <c r="SVD16" s="39"/>
      <c r="SVE16" s="39"/>
      <c r="SVF16" s="39"/>
      <c r="SVG16" s="39"/>
      <c r="SVH16" s="39"/>
      <c r="SVI16" s="39"/>
      <c r="SVJ16" s="39"/>
      <c r="SVK16" s="39"/>
      <c r="SVL16" s="39"/>
      <c r="SVM16" s="39"/>
      <c r="SVN16" s="39"/>
      <c r="SVO16" s="39"/>
      <c r="SVP16" s="39"/>
      <c r="SVQ16" s="39"/>
      <c r="SVR16" s="39"/>
      <c r="SVS16" s="39"/>
      <c r="SVT16" s="39"/>
      <c r="SVU16" s="39"/>
      <c r="SVV16" s="39"/>
      <c r="SVW16" s="39"/>
      <c r="SVX16" s="39"/>
      <c r="SVY16" s="39"/>
      <c r="SVZ16" s="39"/>
      <c r="SWA16" s="39"/>
      <c r="SWB16" s="39"/>
      <c r="SWC16" s="39"/>
      <c r="SWD16" s="39"/>
      <c r="SWE16" s="39"/>
      <c r="SWF16" s="39"/>
      <c r="SWG16" s="39"/>
      <c r="SWH16" s="39"/>
      <c r="SWI16" s="39"/>
      <c r="SWJ16" s="39"/>
      <c r="SWK16" s="39"/>
      <c r="SWL16" s="39"/>
      <c r="SWM16" s="39"/>
      <c r="SWN16" s="39"/>
      <c r="SWO16" s="39"/>
      <c r="SWP16" s="39"/>
      <c r="SWQ16" s="39"/>
      <c r="SWR16" s="39"/>
      <c r="SWS16" s="39"/>
      <c r="SWT16" s="39"/>
      <c r="SWU16" s="39"/>
      <c r="SWV16" s="39"/>
      <c r="SWW16" s="39"/>
      <c r="SWX16" s="39"/>
      <c r="SWY16" s="39"/>
      <c r="SWZ16" s="39"/>
      <c r="SXA16" s="39"/>
      <c r="SXB16" s="39"/>
      <c r="SXC16" s="39"/>
      <c r="SXD16" s="39"/>
      <c r="SXE16" s="39"/>
      <c r="SXF16" s="39"/>
      <c r="SXG16" s="39"/>
      <c r="SXH16" s="39"/>
      <c r="SXI16" s="39"/>
      <c r="SXJ16" s="39"/>
      <c r="SXK16" s="39"/>
      <c r="SXL16" s="39"/>
      <c r="SXM16" s="39"/>
      <c r="SXN16" s="39"/>
      <c r="SXO16" s="39"/>
      <c r="SXP16" s="39"/>
      <c r="SXQ16" s="39"/>
      <c r="SXR16" s="39"/>
      <c r="SXS16" s="39"/>
      <c r="SXT16" s="39"/>
      <c r="SXU16" s="39"/>
      <c r="SXV16" s="39"/>
      <c r="SXW16" s="39"/>
      <c r="SXX16" s="39"/>
      <c r="SXY16" s="39"/>
      <c r="SXZ16" s="39"/>
      <c r="SYA16" s="39"/>
      <c r="SYB16" s="39"/>
      <c r="SYC16" s="39"/>
      <c r="SYD16" s="39"/>
      <c r="SYE16" s="39"/>
      <c r="SYF16" s="39"/>
      <c r="SYG16" s="39"/>
      <c r="SYH16" s="39"/>
      <c r="SYI16" s="39"/>
      <c r="SYJ16" s="39"/>
      <c r="SYK16" s="39"/>
      <c r="SYL16" s="39"/>
      <c r="SYM16" s="39"/>
      <c r="SYN16" s="39"/>
      <c r="SYO16" s="39"/>
      <c r="SYP16" s="39"/>
      <c r="SYQ16" s="39"/>
      <c r="SYR16" s="39"/>
      <c r="SYS16" s="39"/>
      <c r="SYT16" s="39"/>
      <c r="SYU16" s="39"/>
      <c r="SYV16" s="39"/>
      <c r="SYW16" s="39"/>
      <c r="SYX16" s="39"/>
      <c r="SYY16" s="39"/>
      <c r="SYZ16" s="39"/>
      <c r="SZA16" s="39"/>
      <c r="SZB16" s="39"/>
      <c r="SZC16" s="39"/>
      <c r="SZD16" s="39"/>
      <c r="SZE16" s="39"/>
      <c r="SZF16" s="39"/>
      <c r="SZG16" s="39"/>
      <c r="SZH16" s="39"/>
      <c r="SZI16" s="39"/>
      <c r="SZJ16" s="39"/>
      <c r="SZK16" s="39"/>
      <c r="SZL16" s="39"/>
      <c r="SZM16" s="39"/>
      <c r="SZN16" s="39"/>
      <c r="SZO16" s="39"/>
      <c r="SZP16" s="39"/>
      <c r="SZQ16" s="39"/>
      <c r="SZR16" s="39"/>
      <c r="SZS16" s="39"/>
      <c r="SZT16" s="39"/>
      <c r="SZU16" s="39"/>
      <c r="SZV16" s="39"/>
      <c r="SZW16" s="39"/>
      <c r="SZX16" s="39"/>
      <c r="SZY16" s="39"/>
      <c r="SZZ16" s="39"/>
      <c r="TAA16" s="39"/>
      <c r="TAB16" s="39"/>
      <c r="TAC16" s="39"/>
      <c r="TAD16" s="39"/>
      <c r="TAE16" s="39"/>
      <c r="TAF16" s="39"/>
      <c r="TAG16" s="39"/>
      <c r="TAH16" s="39"/>
      <c r="TAI16" s="39"/>
      <c r="TAJ16" s="39"/>
      <c r="TAK16" s="39"/>
      <c r="TAL16" s="39"/>
      <c r="TAM16" s="39"/>
      <c r="TAN16" s="39"/>
      <c r="TAO16" s="39"/>
      <c r="TAP16" s="39"/>
      <c r="TAQ16" s="39"/>
      <c r="TAR16" s="39"/>
      <c r="TAS16" s="39"/>
      <c r="TAT16" s="39"/>
      <c r="TAU16" s="39"/>
      <c r="TAV16" s="39"/>
      <c r="TAW16" s="39"/>
      <c r="TAX16" s="39"/>
      <c r="TAY16" s="39"/>
      <c r="TAZ16" s="39"/>
      <c r="TBA16" s="39"/>
      <c r="TBB16" s="39"/>
      <c r="TBC16" s="39"/>
      <c r="TBD16" s="39"/>
      <c r="TBE16" s="39"/>
      <c r="TBF16" s="39"/>
      <c r="TBG16" s="39"/>
      <c r="TBH16" s="39"/>
      <c r="TBI16" s="39"/>
      <c r="TBJ16" s="39"/>
      <c r="TBK16" s="39"/>
      <c r="TBL16" s="39"/>
      <c r="TBM16" s="39"/>
      <c r="TBN16" s="39"/>
      <c r="TBO16" s="39"/>
      <c r="TBP16" s="39"/>
      <c r="TBQ16" s="39"/>
      <c r="TBR16" s="39"/>
      <c r="TBS16" s="39"/>
      <c r="TBT16" s="39"/>
      <c r="TBU16" s="39"/>
      <c r="TBV16" s="39"/>
      <c r="TBW16" s="39"/>
      <c r="TBX16" s="39"/>
      <c r="TBY16" s="39"/>
      <c r="TBZ16" s="39"/>
      <c r="TCA16" s="39"/>
      <c r="TCB16" s="39"/>
      <c r="TCC16" s="39"/>
      <c r="TCD16" s="39"/>
      <c r="TCE16" s="39"/>
      <c r="TCF16" s="39"/>
      <c r="TCG16" s="39"/>
      <c r="TCH16" s="39"/>
      <c r="TCI16" s="39"/>
      <c r="TCJ16" s="39"/>
      <c r="TCK16" s="39"/>
      <c r="TCL16" s="39"/>
      <c r="TCM16" s="39"/>
      <c r="TCN16" s="39"/>
      <c r="TCO16" s="39"/>
      <c r="TCP16" s="39"/>
      <c r="TCQ16" s="39"/>
      <c r="TCR16" s="39"/>
      <c r="TCS16" s="39"/>
      <c r="TCT16" s="39"/>
      <c r="TCU16" s="39"/>
      <c r="TCV16" s="39"/>
      <c r="TCW16" s="39"/>
      <c r="TCX16" s="39"/>
      <c r="TCY16" s="39"/>
      <c r="TCZ16" s="39"/>
      <c r="TDA16" s="39"/>
      <c r="TDB16" s="39"/>
      <c r="TDC16" s="39"/>
      <c r="TDD16" s="39"/>
      <c r="TDE16" s="39"/>
      <c r="TDF16" s="39"/>
      <c r="TDG16" s="39"/>
      <c r="TDH16" s="39"/>
      <c r="TDI16" s="39"/>
      <c r="TDJ16" s="39"/>
      <c r="TDK16" s="39"/>
      <c r="TDL16" s="39"/>
      <c r="TDM16" s="39"/>
      <c r="TDN16" s="39"/>
      <c r="TDO16" s="39"/>
      <c r="TDP16" s="39"/>
      <c r="TDQ16" s="39"/>
      <c r="TDR16" s="39"/>
      <c r="TDS16" s="39"/>
      <c r="TDT16" s="39"/>
      <c r="TDU16" s="39"/>
      <c r="TDV16" s="39"/>
      <c r="TDW16" s="39"/>
      <c r="TDX16" s="39"/>
      <c r="TDY16" s="39"/>
      <c r="TDZ16" s="39"/>
      <c r="TEA16" s="39"/>
      <c r="TEB16" s="39"/>
      <c r="TEC16" s="39"/>
      <c r="TED16" s="39"/>
      <c r="TEE16" s="39"/>
      <c r="TEF16" s="39"/>
      <c r="TEG16" s="39"/>
      <c r="TEH16" s="39"/>
      <c r="TEI16" s="39"/>
      <c r="TEJ16" s="39"/>
      <c r="TEK16" s="39"/>
      <c r="TEL16" s="39"/>
      <c r="TEM16" s="39"/>
      <c r="TEN16" s="39"/>
      <c r="TEO16" s="39"/>
      <c r="TEP16" s="39"/>
      <c r="TEQ16" s="39"/>
      <c r="TER16" s="39"/>
      <c r="TES16" s="39"/>
      <c r="TET16" s="39"/>
      <c r="TEU16" s="39"/>
      <c r="TEV16" s="39"/>
      <c r="TEW16" s="39"/>
      <c r="TEX16" s="39"/>
      <c r="TEY16" s="39"/>
      <c r="TEZ16" s="39"/>
      <c r="TFA16" s="39"/>
      <c r="TFB16" s="39"/>
      <c r="TFC16" s="39"/>
      <c r="TFD16" s="39"/>
      <c r="TFE16" s="39"/>
      <c r="TFF16" s="39"/>
      <c r="TFG16" s="39"/>
      <c r="TFH16" s="39"/>
      <c r="TFI16" s="39"/>
      <c r="TFJ16" s="39"/>
      <c r="TFK16" s="39"/>
      <c r="TFL16" s="39"/>
      <c r="TFM16" s="39"/>
      <c r="TFN16" s="39"/>
      <c r="TFO16" s="39"/>
      <c r="TFP16" s="39"/>
      <c r="TFQ16" s="39"/>
      <c r="TFR16" s="39"/>
      <c r="TFS16" s="39"/>
      <c r="TFT16" s="39"/>
      <c r="TFU16" s="39"/>
      <c r="TFV16" s="39"/>
      <c r="TFW16" s="39"/>
      <c r="TFX16" s="39"/>
      <c r="TFY16" s="39"/>
      <c r="TFZ16" s="39"/>
      <c r="TGA16" s="39"/>
      <c r="TGB16" s="39"/>
      <c r="TGC16" s="39"/>
      <c r="TGD16" s="39"/>
      <c r="TGE16" s="39"/>
      <c r="TGF16" s="39"/>
      <c r="TGG16" s="39"/>
      <c r="TGH16" s="39"/>
      <c r="TGI16" s="39"/>
      <c r="TGJ16" s="39"/>
      <c r="TGK16" s="39"/>
      <c r="TGL16" s="39"/>
      <c r="TGM16" s="39"/>
      <c r="TGN16" s="39"/>
      <c r="TGO16" s="39"/>
      <c r="TGP16" s="39"/>
      <c r="TGQ16" s="39"/>
      <c r="TGR16" s="39"/>
      <c r="TGS16" s="39"/>
      <c r="TGT16" s="39"/>
      <c r="TGU16" s="39"/>
      <c r="TGV16" s="39"/>
      <c r="TGW16" s="39"/>
      <c r="TGX16" s="39"/>
      <c r="TGY16" s="39"/>
      <c r="TGZ16" s="39"/>
      <c r="THA16" s="39"/>
      <c r="THB16" s="39"/>
      <c r="THC16" s="39"/>
      <c r="THD16" s="39"/>
      <c r="THE16" s="39"/>
      <c r="THF16" s="39"/>
      <c r="THG16" s="39"/>
      <c r="THH16" s="39"/>
      <c r="THI16" s="39"/>
      <c r="THJ16" s="39"/>
      <c r="THK16" s="39"/>
      <c r="THL16" s="39"/>
      <c r="THM16" s="39"/>
      <c r="THN16" s="39"/>
      <c r="THO16" s="39"/>
      <c r="THP16" s="39"/>
      <c r="THQ16" s="39"/>
      <c r="THR16" s="39"/>
      <c r="THS16" s="39"/>
      <c r="THT16" s="39"/>
      <c r="THU16" s="39"/>
      <c r="THV16" s="39"/>
      <c r="THW16" s="39"/>
      <c r="THX16" s="39"/>
      <c r="THY16" s="39"/>
      <c r="THZ16" s="39"/>
      <c r="TIA16" s="39"/>
      <c r="TIB16" s="39"/>
      <c r="TIC16" s="39"/>
      <c r="TID16" s="39"/>
      <c r="TIE16" s="39"/>
      <c r="TIF16" s="39"/>
      <c r="TIG16" s="39"/>
      <c r="TIH16" s="39"/>
      <c r="TII16" s="39"/>
      <c r="TIJ16" s="39"/>
      <c r="TIK16" s="39"/>
      <c r="TIL16" s="39"/>
      <c r="TIM16" s="39"/>
      <c r="TIN16" s="39"/>
      <c r="TIO16" s="39"/>
      <c r="TIP16" s="39"/>
      <c r="TIQ16" s="39"/>
      <c r="TIR16" s="39"/>
      <c r="TIS16" s="39"/>
      <c r="TIT16" s="39"/>
      <c r="TIU16" s="39"/>
      <c r="TIV16" s="39"/>
      <c r="TIW16" s="39"/>
      <c r="TIX16" s="39"/>
      <c r="TIY16" s="39"/>
      <c r="TIZ16" s="39"/>
      <c r="TJA16" s="39"/>
      <c r="TJB16" s="39"/>
      <c r="TJC16" s="39"/>
      <c r="TJD16" s="39"/>
      <c r="TJE16" s="39"/>
      <c r="TJF16" s="39"/>
      <c r="TJG16" s="39"/>
      <c r="TJH16" s="39"/>
      <c r="TJI16" s="39"/>
      <c r="TJJ16" s="39"/>
      <c r="TJK16" s="39"/>
      <c r="TJL16" s="39"/>
      <c r="TJM16" s="39"/>
      <c r="TJN16" s="39"/>
      <c r="TJO16" s="39"/>
      <c r="TJP16" s="39"/>
      <c r="TJQ16" s="39"/>
      <c r="TJR16" s="39"/>
      <c r="TJS16" s="39"/>
      <c r="TJT16" s="39"/>
      <c r="TJU16" s="39"/>
      <c r="TJV16" s="39"/>
      <c r="TJW16" s="39"/>
      <c r="TJX16" s="39"/>
      <c r="TJY16" s="39"/>
      <c r="TJZ16" s="39"/>
      <c r="TKA16" s="39"/>
      <c r="TKB16" s="39"/>
      <c r="TKC16" s="39"/>
      <c r="TKD16" s="39"/>
      <c r="TKE16" s="39"/>
      <c r="TKF16" s="39"/>
      <c r="TKG16" s="39"/>
      <c r="TKH16" s="39"/>
      <c r="TKI16" s="39"/>
      <c r="TKJ16" s="39"/>
      <c r="TKK16" s="39"/>
      <c r="TKL16" s="39"/>
      <c r="TKM16" s="39"/>
      <c r="TKN16" s="39"/>
      <c r="TKO16" s="39"/>
      <c r="TKP16" s="39"/>
      <c r="TKQ16" s="39"/>
      <c r="TKR16" s="39"/>
      <c r="TKS16" s="39"/>
      <c r="TKT16" s="39"/>
      <c r="TKU16" s="39"/>
      <c r="TKV16" s="39"/>
      <c r="TKW16" s="39"/>
      <c r="TKX16" s="39"/>
      <c r="TKY16" s="39"/>
      <c r="TKZ16" s="39"/>
      <c r="TLA16" s="39"/>
      <c r="TLB16" s="39"/>
      <c r="TLC16" s="39"/>
      <c r="TLD16" s="39"/>
      <c r="TLE16" s="39"/>
      <c r="TLF16" s="39"/>
      <c r="TLG16" s="39"/>
      <c r="TLH16" s="39"/>
      <c r="TLI16" s="39"/>
      <c r="TLJ16" s="39"/>
      <c r="TLK16" s="39"/>
      <c r="TLL16" s="39"/>
      <c r="TLM16" s="39"/>
      <c r="TLN16" s="39"/>
      <c r="TLO16" s="39"/>
      <c r="TLP16" s="39"/>
      <c r="TLQ16" s="39"/>
      <c r="TLR16" s="39"/>
      <c r="TLS16" s="39"/>
      <c r="TLT16" s="39"/>
      <c r="TLU16" s="39"/>
      <c r="TLV16" s="39"/>
      <c r="TLW16" s="39"/>
      <c r="TLX16" s="39"/>
      <c r="TLY16" s="39"/>
      <c r="TLZ16" s="39"/>
      <c r="TMA16" s="39"/>
      <c r="TMB16" s="39"/>
      <c r="TMC16" s="39"/>
      <c r="TMD16" s="39"/>
      <c r="TME16" s="39"/>
      <c r="TMF16" s="39"/>
      <c r="TMG16" s="39"/>
      <c r="TMH16" s="39"/>
      <c r="TMI16" s="39"/>
      <c r="TMJ16" s="39"/>
      <c r="TMK16" s="39"/>
      <c r="TML16" s="39"/>
      <c r="TMM16" s="39"/>
      <c r="TMN16" s="39"/>
      <c r="TMO16" s="39"/>
      <c r="TMP16" s="39"/>
      <c r="TMQ16" s="39"/>
      <c r="TMR16" s="39"/>
      <c r="TMS16" s="39"/>
      <c r="TMT16" s="39"/>
      <c r="TMU16" s="39"/>
      <c r="TMV16" s="39"/>
      <c r="TMW16" s="39"/>
      <c r="TMX16" s="39"/>
      <c r="TMY16" s="39"/>
      <c r="TMZ16" s="39"/>
      <c r="TNA16" s="39"/>
      <c r="TNB16" s="39"/>
      <c r="TNC16" s="39"/>
      <c r="TND16" s="39"/>
      <c r="TNE16" s="39"/>
      <c r="TNF16" s="39"/>
      <c r="TNG16" s="39"/>
      <c r="TNH16" s="39"/>
      <c r="TNI16" s="39"/>
      <c r="TNJ16" s="39"/>
      <c r="TNK16" s="39"/>
      <c r="TNL16" s="39"/>
      <c r="TNM16" s="39"/>
      <c r="TNN16" s="39"/>
      <c r="TNO16" s="39"/>
      <c r="TNP16" s="39"/>
      <c r="TNQ16" s="39"/>
      <c r="TNR16" s="39"/>
      <c r="TNS16" s="39"/>
      <c r="TNT16" s="39"/>
      <c r="TNU16" s="39"/>
      <c r="TNV16" s="39"/>
      <c r="TNW16" s="39"/>
      <c r="TNX16" s="39"/>
      <c r="TNY16" s="39"/>
      <c r="TNZ16" s="39"/>
      <c r="TOA16" s="39"/>
      <c r="TOB16" s="39"/>
      <c r="TOC16" s="39"/>
      <c r="TOD16" s="39"/>
      <c r="TOE16" s="39"/>
      <c r="TOF16" s="39"/>
      <c r="TOG16" s="39"/>
      <c r="TOH16" s="39"/>
      <c r="TOI16" s="39"/>
      <c r="TOJ16" s="39"/>
      <c r="TOK16" s="39"/>
      <c r="TOL16" s="39"/>
      <c r="TOM16" s="39"/>
      <c r="TON16" s="39"/>
      <c r="TOO16" s="39"/>
      <c r="TOP16" s="39"/>
      <c r="TOQ16" s="39"/>
      <c r="TOR16" s="39"/>
      <c r="TOS16" s="39"/>
      <c r="TOT16" s="39"/>
      <c r="TOU16" s="39"/>
      <c r="TOV16" s="39"/>
      <c r="TOW16" s="39"/>
      <c r="TOX16" s="39"/>
      <c r="TOY16" s="39"/>
      <c r="TOZ16" s="39"/>
      <c r="TPA16" s="39"/>
      <c r="TPB16" s="39"/>
      <c r="TPC16" s="39"/>
      <c r="TPD16" s="39"/>
      <c r="TPE16" s="39"/>
      <c r="TPF16" s="39"/>
      <c r="TPG16" s="39"/>
      <c r="TPH16" s="39"/>
      <c r="TPI16" s="39"/>
      <c r="TPJ16" s="39"/>
      <c r="TPK16" s="39"/>
      <c r="TPL16" s="39"/>
      <c r="TPM16" s="39"/>
      <c r="TPN16" s="39"/>
      <c r="TPO16" s="39"/>
      <c r="TPP16" s="39"/>
      <c r="TPQ16" s="39"/>
      <c r="TPR16" s="39"/>
      <c r="TPS16" s="39"/>
      <c r="TPT16" s="39"/>
      <c r="TPU16" s="39"/>
      <c r="TPV16" s="39"/>
      <c r="TPW16" s="39"/>
      <c r="TPX16" s="39"/>
      <c r="TPY16" s="39"/>
      <c r="TPZ16" s="39"/>
      <c r="TQA16" s="39"/>
      <c r="TQB16" s="39"/>
      <c r="TQC16" s="39"/>
      <c r="TQD16" s="39"/>
      <c r="TQE16" s="39"/>
      <c r="TQF16" s="39"/>
      <c r="TQG16" s="39"/>
      <c r="TQH16" s="39"/>
      <c r="TQI16" s="39"/>
      <c r="TQJ16" s="39"/>
      <c r="TQK16" s="39"/>
      <c r="TQL16" s="39"/>
      <c r="TQM16" s="39"/>
      <c r="TQN16" s="39"/>
      <c r="TQO16" s="39"/>
      <c r="TQP16" s="39"/>
      <c r="TQQ16" s="39"/>
      <c r="TQR16" s="39"/>
      <c r="TQS16" s="39"/>
      <c r="TQT16" s="39"/>
      <c r="TQU16" s="39"/>
      <c r="TQV16" s="39"/>
      <c r="TQW16" s="39"/>
      <c r="TQX16" s="39"/>
      <c r="TQY16" s="39"/>
      <c r="TQZ16" s="39"/>
      <c r="TRA16" s="39"/>
      <c r="TRB16" s="39"/>
      <c r="TRC16" s="39"/>
      <c r="TRD16" s="39"/>
      <c r="TRE16" s="39"/>
      <c r="TRF16" s="39"/>
      <c r="TRG16" s="39"/>
      <c r="TRH16" s="39"/>
      <c r="TRI16" s="39"/>
      <c r="TRJ16" s="39"/>
      <c r="TRK16" s="39"/>
      <c r="TRL16" s="39"/>
      <c r="TRM16" s="39"/>
      <c r="TRN16" s="39"/>
      <c r="TRO16" s="39"/>
      <c r="TRP16" s="39"/>
      <c r="TRQ16" s="39"/>
      <c r="TRR16" s="39"/>
      <c r="TRS16" s="39"/>
      <c r="TRT16" s="39"/>
      <c r="TRU16" s="39"/>
      <c r="TRV16" s="39"/>
      <c r="TRW16" s="39"/>
      <c r="TRX16" s="39"/>
      <c r="TRY16" s="39"/>
      <c r="TRZ16" s="39"/>
      <c r="TSA16" s="39"/>
      <c r="TSB16" s="39"/>
      <c r="TSC16" s="39"/>
      <c r="TSD16" s="39"/>
      <c r="TSE16" s="39"/>
      <c r="TSF16" s="39"/>
      <c r="TSG16" s="39"/>
      <c r="TSH16" s="39"/>
      <c r="TSI16" s="39"/>
      <c r="TSJ16" s="39"/>
      <c r="TSK16" s="39"/>
      <c r="TSL16" s="39"/>
      <c r="TSM16" s="39"/>
      <c r="TSN16" s="39"/>
      <c r="TSO16" s="39"/>
      <c r="TSP16" s="39"/>
      <c r="TSQ16" s="39"/>
      <c r="TSR16" s="39"/>
      <c r="TSS16" s="39"/>
      <c r="TST16" s="39"/>
      <c r="TSU16" s="39"/>
      <c r="TSV16" s="39"/>
      <c r="TSW16" s="39"/>
      <c r="TSX16" s="39"/>
      <c r="TSY16" s="39"/>
      <c r="TSZ16" s="39"/>
      <c r="TTA16" s="39"/>
      <c r="TTB16" s="39"/>
      <c r="TTC16" s="39"/>
      <c r="TTD16" s="39"/>
      <c r="TTE16" s="39"/>
      <c r="TTF16" s="39"/>
      <c r="TTG16" s="39"/>
      <c r="TTH16" s="39"/>
      <c r="TTI16" s="39"/>
      <c r="TTJ16" s="39"/>
      <c r="TTK16" s="39"/>
      <c r="TTL16" s="39"/>
      <c r="TTM16" s="39"/>
      <c r="TTN16" s="39"/>
      <c r="TTO16" s="39"/>
      <c r="TTP16" s="39"/>
      <c r="TTQ16" s="39"/>
      <c r="TTR16" s="39"/>
      <c r="TTS16" s="39"/>
      <c r="TTT16" s="39"/>
      <c r="TTU16" s="39"/>
      <c r="TTV16" s="39"/>
      <c r="TTW16" s="39"/>
      <c r="TTX16" s="39"/>
      <c r="TTY16" s="39"/>
      <c r="TTZ16" s="39"/>
      <c r="TUA16" s="39"/>
      <c r="TUB16" s="39"/>
      <c r="TUC16" s="39"/>
      <c r="TUD16" s="39"/>
      <c r="TUE16" s="39"/>
      <c r="TUF16" s="39"/>
      <c r="TUG16" s="39"/>
      <c r="TUH16" s="39"/>
      <c r="TUI16" s="39"/>
      <c r="TUJ16" s="39"/>
      <c r="TUK16" s="39"/>
      <c r="TUL16" s="39"/>
      <c r="TUM16" s="39"/>
      <c r="TUN16" s="39"/>
      <c r="TUO16" s="39"/>
      <c r="TUP16" s="39"/>
      <c r="TUQ16" s="39"/>
      <c r="TUR16" s="39"/>
      <c r="TUS16" s="39"/>
      <c r="TUT16" s="39"/>
      <c r="TUU16" s="39"/>
      <c r="TUV16" s="39"/>
      <c r="TUW16" s="39"/>
      <c r="TUX16" s="39"/>
      <c r="TUY16" s="39"/>
      <c r="TUZ16" s="39"/>
      <c r="TVA16" s="39"/>
      <c r="TVB16" s="39"/>
      <c r="TVC16" s="39"/>
      <c r="TVD16" s="39"/>
      <c r="TVE16" s="39"/>
      <c r="TVF16" s="39"/>
      <c r="TVG16" s="39"/>
      <c r="TVH16" s="39"/>
      <c r="TVI16" s="39"/>
      <c r="TVJ16" s="39"/>
      <c r="TVK16" s="39"/>
      <c r="TVL16" s="39"/>
      <c r="TVM16" s="39"/>
      <c r="TVN16" s="39"/>
      <c r="TVO16" s="39"/>
      <c r="TVP16" s="39"/>
      <c r="TVQ16" s="39"/>
      <c r="TVR16" s="39"/>
      <c r="TVS16" s="39"/>
      <c r="TVT16" s="39"/>
      <c r="TVU16" s="39"/>
      <c r="TVV16" s="39"/>
      <c r="TVW16" s="39"/>
      <c r="TVX16" s="39"/>
      <c r="TVY16" s="39"/>
      <c r="TVZ16" s="39"/>
      <c r="TWA16" s="39"/>
      <c r="TWB16" s="39"/>
      <c r="TWC16" s="39"/>
      <c r="TWD16" s="39"/>
      <c r="TWE16" s="39"/>
      <c r="TWF16" s="39"/>
      <c r="TWG16" s="39"/>
      <c r="TWH16" s="39"/>
      <c r="TWI16" s="39"/>
      <c r="TWJ16" s="39"/>
      <c r="TWK16" s="39"/>
      <c r="TWL16" s="39"/>
      <c r="TWM16" s="39"/>
      <c r="TWN16" s="39"/>
      <c r="TWO16" s="39"/>
      <c r="TWP16" s="39"/>
      <c r="TWQ16" s="39"/>
      <c r="TWR16" s="39"/>
      <c r="TWS16" s="39"/>
      <c r="TWT16" s="39"/>
      <c r="TWU16" s="39"/>
      <c r="TWV16" s="39"/>
      <c r="TWW16" s="39"/>
      <c r="TWX16" s="39"/>
      <c r="TWY16" s="39"/>
      <c r="TWZ16" s="39"/>
      <c r="TXA16" s="39"/>
      <c r="TXB16" s="39"/>
      <c r="TXC16" s="39"/>
      <c r="TXD16" s="39"/>
      <c r="TXE16" s="39"/>
      <c r="TXF16" s="39"/>
      <c r="TXG16" s="39"/>
      <c r="TXH16" s="39"/>
      <c r="TXI16" s="39"/>
      <c r="TXJ16" s="39"/>
      <c r="TXK16" s="39"/>
      <c r="TXL16" s="39"/>
      <c r="TXM16" s="39"/>
      <c r="TXN16" s="39"/>
      <c r="TXO16" s="39"/>
      <c r="TXP16" s="39"/>
      <c r="TXQ16" s="39"/>
      <c r="TXR16" s="39"/>
      <c r="TXS16" s="39"/>
      <c r="TXT16" s="39"/>
      <c r="TXU16" s="39"/>
      <c r="TXV16" s="39"/>
      <c r="TXW16" s="39"/>
      <c r="TXX16" s="39"/>
      <c r="TXY16" s="39"/>
      <c r="TXZ16" s="39"/>
      <c r="TYA16" s="39"/>
      <c r="TYB16" s="39"/>
      <c r="TYC16" s="39"/>
      <c r="TYD16" s="39"/>
      <c r="TYE16" s="39"/>
      <c r="TYF16" s="39"/>
      <c r="TYG16" s="39"/>
      <c r="TYH16" s="39"/>
      <c r="TYI16" s="39"/>
      <c r="TYJ16" s="39"/>
      <c r="TYK16" s="39"/>
      <c r="TYL16" s="39"/>
      <c r="TYM16" s="39"/>
      <c r="TYN16" s="39"/>
      <c r="TYO16" s="39"/>
      <c r="TYP16" s="39"/>
      <c r="TYQ16" s="39"/>
      <c r="TYR16" s="39"/>
      <c r="TYS16" s="39"/>
      <c r="TYT16" s="39"/>
      <c r="TYU16" s="39"/>
      <c r="TYV16" s="39"/>
      <c r="TYW16" s="39"/>
      <c r="TYX16" s="39"/>
      <c r="TYY16" s="39"/>
      <c r="TYZ16" s="39"/>
      <c r="TZA16" s="39"/>
      <c r="TZB16" s="39"/>
      <c r="TZC16" s="39"/>
      <c r="TZD16" s="39"/>
      <c r="TZE16" s="39"/>
      <c r="TZF16" s="39"/>
      <c r="TZG16" s="39"/>
      <c r="TZH16" s="39"/>
      <c r="TZI16" s="39"/>
      <c r="TZJ16" s="39"/>
      <c r="TZK16" s="39"/>
      <c r="TZL16" s="39"/>
      <c r="TZM16" s="39"/>
      <c r="TZN16" s="39"/>
      <c r="TZO16" s="39"/>
      <c r="TZP16" s="39"/>
      <c r="TZQ16" s="39"/>
      <c r="TZR16" s="39"/>
      <c r="TZS16" s="39"/>
      <c r="TZT16" s="39"/>
      <c r="TZU16" s="39"/>
      <c r="TZV16" s="39"/>
      <c r="TZW16" s="39"/>
      <c r="TZX16" s="39"/>
      <c r="TZY16" s="39"/>
      <c r="TZZ16" s="39"/>
      <c r="UAA16" s="39"/>
      <c r="UAB16" s="39"/>
      <c r="UAC16" s="39"/>
      <c r="UAD16" s="39"/>
      <c r="UAE16" s="39"/>
      <c r="UAF16" s="39"/>
      <c r="UAG16" s="39"/>
      <c r="UAH16" s="39"/>
      <c r="UAI16" s="39"/>
      <c r="UAJ16" s="39"/>
      <c r="UAK16" s="39"/>
      <c r="UAL16" s="39"/>
      <c r="UAM16" s="39"/>
      <c r="UAN16" s="39"/>
      <c r="UAO16" s="39"/>
      <c r="UAP16" s="39"/>
      <c r="UAQ16" s="39"/>
      <c r="UAR16" s="39"/>
      <c r="UAS16" s="39"/>
      <c r="UAT16" s="39"/>
      <c r="UAU16" s="39"/>
      <c r="UAV16" s="39"/>
      <c r="UAW16" s="39"/>
      <c r="UAX16" s="39"/>
      <c r="UAY16" s="39"/>
      <c r="UAZ16" s="39"/>
      <c r="UBA16" s="39"/>
      <c r="UBB16" s="39"/>
      <c r="UBC16" s="39"/>
      <c r="UBD16" s="39"/>
      <c r="UBE16" s="39"/>
      <c r="UBF16" s="39"/>
      <c r="UBG16" s="39"/>
      <c r="UBH16" s="39"/>
      <c r="UBI16" s="39"/>
      <c r="UBJ16" s="39"/>
      <c r="UBK16" s="39"/>
      <c r="UBL16" s="39"/>
      <c r="UBM16" s="39"/>
      <c r="UBN16" s="39"/>
      <c r="UBO16" s="39"/>
      <c r="UBP16" s="39"/>
      <c r="UBQ16" s="39"/>
      <c r="UBR16" s="39"/>
      <c r="UBS16" s="39"/>
      <c r="UBT16" s="39"/>
      <c r="UBU16" s="39"/>
      <c r="UBV16" s="39"/>
      <c r="UBW16" s="39"/>
      <c r="UBX16" s="39"/>
      <c r="UBY16" s="39"/>
      <c r="UBZ16" s="39"/>
      <c r="UCA16" s="39"/>
      <c r="UCB16" s="39"/>
      <c r="UCC16" s="39"/>
      <c r="UCD16" s="39"/>
      <c r="UCE16" s="39"/>
      <c r="UCF16" s="39"/>
      <c r="UCG16" s="39"/>
      <c r="UCH16" s="39"/>
      <c r="UCI16" s="39"/>
      <c r="UCJ16" s="39"/>
      <c r="UCK16" s="39"/>
      <c r="UCL16" s="39"/>
      <c r="UCM16" s="39"/>
      <c r="UCN16" s="39"/>
      <c r="UCO16" s="39"/>
      <c r="UCP16" s="39"/>
      <c r="UCQ16" s="39"/>
      <c r="UCR16" s="39"/>
      <c r="UCS16" s="39"/>
      <c r="UCT16" s="39"/>
      <c r="UCU16" s="39"/>
      <c r="UCV16" s="39"/>
      <c r="UCW16" s="39"/>
      <c r="UCX16" s="39"/>
      <c r="UCY16" s="39"/>
      <c r="UCZ16" s="39"/>
      <c r="UDA16" s="39"/>
      <c r="UDB16" s="39"/>
      <c r="UDC16" s="39"/>
      <c r="UDD16" s="39"/>
      <c r="UDE16" s="39"/>
      <c r="UDF16" s="39"/>
      <c r="UDG16" s="39"/>
      <c r="UDH16" s="39"/>
      <c r="UDI16" s="39"/>
      <c r="UDJ16" s="39"/>
      <c r="UDK16" s="39"/>
      <c r="UDL16" s="39"/>
      <c r="UDM16" s="39"/>
      <c r="UDN16" s="39"/>
      <c r="UDO16" s="39"/>
      <c r="UDP16" s="39"/>
      <c r="UDQ16" s="39"/>
      <c r="UDR16" s="39"/>
      <c r="UDS16" s="39"/>
      <c r="UDT16" s="39"/>
      <c r="UDU16" s="39"/>
      <c r="UDV16" s="39"/>
      <c r="UDW16" s="39"/>
      <c r="UDX16" s="39"/>
      <c r="UDY16" s="39"/>
      <c r="UDZ16" s="39"/>
      <c r="UEA16" s="39"/>
      <c r="UEB16" s="39"/>
      <c r="UEC16" s="39"/>
      <c r="UED16" s="39"/>
      <c r="UEE16" s="39"/>
      <c r="UEF16" s="39"/>
      <c r="UEG16" s="39"/>
      <c r="UEH16" s="39"/>
      <c r="UEI16" s="39"/>
      <c r="UEJ16" s="39"/>
      <c r="UEK16" s="39"/>
      <c r="UEL16" s="39"/>
      <c r="UEM16" s="39"/>
      <c r="UEN16" s="39"/>
      <c r="UEO16" s="39"/>
      <c r="UEP16" s="39"/>
      <c r="UEQ16" s="39"/>
      <c r="UER16" s="39"/>
      <c r="UES16" s="39"/>
      <c r="UET16" s="39"/>
      <c r="UEU16" s="39"/>
      <c r="UEV16" s="39"/>
      <c r="UEW16" s="39"/>
      <c r="UEX16" s="39"/>
      <c r="UEY16" s="39"/>
      <c r="UEZ16" s="39"/>
      <c r="UFA16" s="39"/>
      <c r="UFB16" s="39"/>
      <c r="UFC16" s="39"/>
      <c r="UFD16" s="39"/>
      <c r="UFE16" s="39"/>
      <c r="UFF16" s="39"/>
      <c r="UFG16" s="39"/>
      <c r="UFH16" s="39"/>
      <c r="UFI16" s="39"/>
      <c r="UFJ16" s="39"/>
      <c r="UFK16" s="39"/>
      <c r="UFL16" s="39"/>
      <c r="UFM16" s="39"/>
      <c r="UFN16" s="39"/>
      <c r="UFO16" s="39"/>
      <c r="UFP16" s="39"/>
      <c r="UFQ16" s="39"/>
      <c r="UFR16" s="39"/>
      <c r="UFS16" s="39"/>
      <c r="UFT16" s="39"/>
      <c r="UFU16" s="39"/>
      <c r="UFV16" s="39"/>
      <c r="UFW16" s="39"/>
      <c r="UFX16" s="39"/>
      <c r="UFY16" s="39"/>
      <c r="UFZ16" s="39"/>
      <c r="UGA16" s="39"/>
      <c r="UGB16" s="39"/>
      <c r="UGC16" s="39"/>
      <c r="UGD16" s="39"/>
      <c r="UGE16" s="39"/>
      <c r="UGF16" s="39"/>
      <c r="UGG16" s="39"/>
      <c r="UGH16" s="39"/>
      <c r="UGI16" s="39"/>
      <c r="UGJ16" s="39"/>
      <c r="UGK16" s="39"/>
      <c r="UGL16" s="39"/>
      <c r="UGM16" s="39"/>
      <c r="UGN16" s="39"/>
      <c r="UGO16" s="39"/>
      <c r="UGP16" s="39"/>
      <c r="UGQ16" s="39"/>
      <c r="UGR16" s="39"/>
      <c r="UGS16" s="39"/>
      <c r="UGT16" s="39"/>
      <c r="UGU16" s="39"/>
      <c r="UGV16" s="39"/>
      <c r="UGW16" s="39"/>
      <c r="UGX16" s="39"/>
      <c r="UGY16" s="39"/>
      <c r="UGZ16" s="39"/>
      <c r="UHA16" s="39"/>
      <c r="UHB16" s="39"/>
      <c r="UHC16" s="39"/>
      <c r="UHD16" s="39"/>
      <c r="UHE16" s="39"/>
      <c r="UHF16" s="39"/>
      <c r="UHG16" s="39"/>
      <c r="UHH16" s="39"/>
      <c r="UHI16" s="39"/>
      <c r="UHJ16" s="39"/>
      <c r="UHK16" s="39"/>
      <c r="UHL16" s="39"/>
      <c r="UHM16" s="39"/>
      <c r="UHN16" s="39"/>
      <c r="UHO16" s="39"/>
      <c r="UHP16" s="39"/>
      <c r="UHQ16" s="39"/>
      <c r="UHR16" s="39"/>
      <c r="UHS16" s="39"/>
      <c r="UHT16" s="39"/>
      <c r="UHU16" s="39"/>
      <c r="UHV16" s="39"/>
      <c r="UHW16" s="39"/>
      <c r="UHX16" s="39"/>
      <c r="UHY16" s="39"/>
      <c r="UHZ16" s="39"/>
      <c r="UIA16" s="39"/>
      <c r="UIB16" s="39"/>
      <c r="UIC16" s="39"/>
      <c r="UID16" s="39"/>
      <c r="UIE16" s="39"/>
      <c r="UIF16" s="39"/>
      <c r="UIG16" s="39"/>
      <c r="UIH16" s="39"/>
      <c r="UII16" s="39"/>
      <c r="UIJ16" s="39"/>
      <c r="UIK16" s="39"/>
      <c r="UIL16" s="39"/>
      <c r="UIM16" s="39"/>
      <c r="UIN16" s="39"/>
      <c r="UIO16" s="39"/>
      <c r="UIP16" s="39"/>
      <c r="UIQ16" s="39"/>
      <c r="UIR16" s="39"/>
      <c r="UIS16" s="39"/>
      <c r="UIT16" s="39"/>
      <c r="UIU16" s="39"/>
      <c r="UIV16" s="39"/>
      <c r="UIW16" s="39"/>
      <c r="UIX16" s="39"/>
      <c r="UIY16" s="39"/>
      <c r="UIZ16" s="39"/>
      <c r="UJA16" s="39"/>
      <c r="UJB16" s="39"/>
      <c r="UJC16" s="39"/>
      <c r="UJD16" s="39"/>
      <c r="UJE16" s="39"/>
      <c r="UJF16" s="39"/>
      <c r="UJG16" s="39"/>
      <c r="UJH16" s="39"/>
      <c r="UJI16" s="39"/>
      <c r="UJJ16" s="39"/>
      <c r="UJK16" s="39"/>
      <c r="UJL16" s="39"/>
      <c r="UJM16" s="39"/>
      <c r="UJN16" s="39"/>
      <c r="UJO16" s="39"/>
      <c r="UJP16" s="39"/>
      <c r="UJQ16" s="39"/>
      <c r="UJR16" s="39"/>
      <c r="UJS16" s="39"/>
      <c r="UJT16" s="39"/>
      <c r="UJU16" s="39"/>
      <c r="UJV16" s="39"/>
      <c r="UJW16" s="39"/>
      <c r="UJX16" s="39"/>
      <c r="UJY16" s="39"/>
      <c r="UJZ16" s="39"/>
      <c r="UKA16" s="39"/>
      <c r="UKB16" s="39"/>
      <c r="UKC16" s="39"/>
      <c r="UKD16" s="39"/>
      <c r="UKE16" s="39"/>
      <c r="UKF16" s="39"/>
      <c r="UKG16" s="39"/>
      <c r="UKH16" s="39"/>
      <c r="UKI16" s="39"/>
      <c r="UKJ16" s="39"/>
      <c r="UKK16" s="39"/>
      <c r="UKL16" s="39"/>
      <c r="UKM16" s="39"/>
      <c r="UKN16" s="39"/>
      <c r="UKO16" s="39"/>
      <c r="UKP16" s="39"/>
      <c r="UKQ16" s="39"/>
      <c r="UKR16" s="39"/>
      <c r="UKS16" s="39"/>
      <c r="UKT16" s="39"/>
      <c r="UKU16" s="39"/>
      <c r="UKV16" s="39"/>
      <c r="UKW16" s="39"/>
      <c r="UKX16" s="39"/>
      <c r="UKY16" s="39"/>
      <c r="UKZ16" s="39"/>
      <c r="ULA16" s="39"/>
      <c r="ULB16" s="39"/>
      <c r="ULC16" s="39"/>
      <c r="ULD16" s="39"/>
      <c r="ULE16" s="39"/>
      <c r="ULF16" s="39"/>
      <c r="ULG16" s="39"/>
      <c r="ULH16" s="39"/>
      <c r="ULI16" s="39"/>
      <c r="ULJ16" s="39"/>
      <c r="ULK16" s="39"/>
      <c r="ULL16" s="39"/>
      <c r="ULM16" s="39"/>
      <c r="ULN16" s="39"/>
      <c r="ULO16" s="39"/>
      <c r="ULP16" s="39"/>
      <c r="ULQ16" s="39"/>
      <c r="ULR16" s="39"/>
      <c r="ULS16" s="39"/>
      <c r="ULT16" s="39"/>
      <c r="ULU16" s="39"/>
      <c r="ULV16" s="39"/>
      <c r="ULW16" s="39"/>
      <c r="ULX16" s="39"/>
      <c r="ULY16" s="39"/>
      <c r="ULZ16" s="39"/>
      <c r="UMA16" s="39"/>
      <c r="UMB16" s="39"/>
      <c r="UMC16" s="39"/>
      <c r="UMD16" s="39"/>
      <c r="UME16" s="39"/>
      <c r="UMF16" s="39"/>
      <c r="UMG16" s="39"/>
      <c r="UMH16" s="39"/>
      <c r="UMI16" s="39"/>
      <c r="UMJ16" s="39"/>
      <c r="UMK16" s="39"/>
      <c r="UML16" s="39"/>
      <c r="UMM16" s="39"/>
      <c r="UMN16" s="39"/>
      <c r="UMO16" s="39"/>
      <c r="UMP16" s="39"/>
      <c r="UMQ16" s="39"/>
      <c r="UMR16" s="39"/>
      <c r="UMS16" s="39"/>
      <c r="UMT16" s="39"/>
      <c r="UMU16" s="39"/>
      <c r="UMV16" s="39"/>
      <c r="UMW16" s="39"/>
      <c r="UMX16" s="39"/>
      <c r="UMY16" s="39"/>
      <c r="UMZ16" s="39"/>
      <c r="UNA16" s="39"/>
      <c r="UNB16" s="39"/>
      <c r="UNC16" s="39"/>
      <c r="UND16" s="39"/>
      <c r="UNE16" s="39"/>
      <c r="UNF16" s="39"/>
      <c r="UNG16" s="39"/>
      <c r="UNH16" s="39"/>
      <c r="UNI16" s="39"/>
      <c r="UNJ16" s="39"/>
      <c r="UNK16" s="39"/>
      <c r="UNL16" s="39"/>
      <c r="UNM16" s="39"/>
      <c r="UNN16" s="39"/>
      <c r="UNO16" s="39"/>
      <c r="UNP16" s="39"/>
      <c r="UNQ16" s="39"/>
      <c r="UNR16" s="39"/>
      <c r="UNS16" s="39"/>
      <c r="UNT16" s="39"/>
      <c r="UNU16" s="39"/>
      <c r="UNV16" s="39"/>
      <c r="UNW16" s="39"/>
      <c r="UNX16" s="39"/>
      <c r="UNY16" s="39"/>
      <c r="UNZ16" s="39"/>
      <c r="UOA16" s="39"/>
      <c r="UOB16" s="39"/>
      <c r="UOC16" s="39"/>
      <c r="UOD16" s="39"/>
      <c r="UOE16" s="39"/>
      <c r="UOF16" s="39"/>
      <c r="UOG16" s="39"/>
      <c r="UOH16" s="39"/>
      <c r="UOI16" s="39"/>
      <c r="UOJ16" s="39"/>
      <c r="UOK16" s="39"/>
      <c r="UOL16" s="39"/>
      <c r="UOM16" s="39"/>
      <c r="UON16" s="39"/>
      <c r="UOO16" s="39"/>
      <c r="UOP16" s="39"/>
      <c r="UOQ16" s="39"/>
      <c r="UOR16" s="39"/>
      <c r="UOS16" s="39"/>
      <c r="UOT16" s="39"/>
      <c r="UOU16" s="39"/>
      <c r="UOV16" s="39"/>
      <c r="UOW16" s="39"/>
      <c r="UOX16" s="39"/>
      <c r="UOY16" s="39"/>
      <c r="UOZ16" s="39"/>
      <c r="UPA16" s="39"/>
      <c r="UPB16" s="39"/>
      <c r="UPC16" s="39"/>
      <c r="UPD16" s="39"/>
      <c r="UPE16" s="39"/>
      <c r="UPF16" s="39"/>
      <c r="UPG16" s="39"/>
      <c r="UPH16" s="39"/>
      <c r="UPI16" s="39"/>
      <c r="UPJ16" s="39"/>
      <c r="UPK16" s="39"/>
      <c r="UPL16" s="39"/>
      <c r="UPM16" s="39"/>
      <c r="UPN16" s="39"/>
      <c r="UPO16" s="39"/>
      <c r="UPP16" s="39"/>
      <c r="UPQ16" s="39"/>
      <c r="UPR16" s="39"/>
      <c r="UPS16" s="39"/>
      <c r="UPT16" s="39"/>
      <c r="UPU16" s="39"/>
      <c r="UPV16" s="39"/>
      <c r="UPW16" s="39"/>
      <c r="UPX16" s="39"/>
      <c r="UPY16" s="39"/>
      <c r="UPZ16" s="39"/>
      <c r="UQA16" s="39"/>
      <c r="UQB16" s="39"/>
      <c r="UQC16" s="39"/>
      <c r="UQD16" s="39"/>
      <c r="UQE16" s="39"/>
      <c r="UQF16" s="39"/>
      <c r="UQG16" s="39"/>
      <c r="UQH16" s="39"/>
      <c r="UQI16" s="39"/>
      <c r="UQJ16" s="39"/>
      <c r="UQK16" s="39"/>
      <c r="UQL16" s="39"/>
      <c r="UQM16" s="39"/>
      <c r="UQN16" s="39"/>
      <c r="UQO16" s="39"/>
      <c r="UQP16" s="39"/>
      <c r="UQQ16" s="39"/>
      <c r="UQR16" s="39"/>
      <c r="UQS16" s="39"/>
      <c r="UQT16" s="39"/>
      <c r="UQU16" s="39"/>
      <c r="UQV16" s="39"/>
      <c r="UQW16" s="39"/>
      <c r="UQX16" s="39"/>
      <c r="UQY16" s="39"/>
      <c r="UQZ16" s="39"/>
      <c r="URA16" s="39"/>
      <c r="URB16" s="39"/>
      <c r="URC16" s="39"/>
      <c r="URD16" s="39"/>
      <c r="URE16" s="39"/>
      <c r="URF16" s="39"/>
      <c r="URG16" s="39"/>
      <c r="URH16" s="39"/>
      <c r="URI16" s="39"/>
      <c r="URJ16" s="39"/>
      <c r="URK16" s="39"/>
      <c r="URL16" s="39"/>
      <c r="URM16" s="39"/>
      <c r="URN16" s="39"/>
      <c r="URO16" s="39"/>
      <c r="URP16" s="39"/>
      <c r="URQ16" s="39"/>
      <c r="URR16" s="39"/>
      <c r="URS16" s="39"/>
      <c r="URT16" s="39"/>
      <c r="URU16" s="39"/>
      <c r="URV16" s="39"/>
      <c r="URW16" s="39"/>
      <c r="URX16" s="39"/>
      <c r="URY16" s="39"/>
      <c r="URZ16" s="39"/>
      <c r="USA16" s="39"/>
      <c r="USB16" s="39"/>
      <c r="USC16" s="39"/>
      <c r="USD16" s="39"/>
      <c r="USE16" s="39"/>
      <c r="USF16" s="39"/>
      <c r="USG16" s="39"/>
      <c r="USH16" s="39"/>
      <c r="USI16" s="39"/>
      <c r="USJ16" s="39"/>
      <c r="USK16" s="39"/>
      <c r="USL16" s="39"/>
      <c r="USM16" s="39"/>
      <c r="USN16" s="39"/>
      <c r="USO16" s="39"/>
      <c r="USP16" s="39"/>
      <c r="USQ16" s="39"/>
      <c r="USR16" s="39"/>
      <c r="USS16" s="39"/>
      <c r="UST16" s="39"/>
      <c r="USU16" s="39"/>
      <c r="USV16" s="39"/>
      <c r="USW16" s="39"/>
      <c r="USX16" s="39"/>
      <c r="USY16" s="39"/>
      <c r="USZ16" s="39"/>
      <c r="UTA16" s="39"/>
      <c r="UTB16" s="39"/>
      <c r="UTC16" s="39"/>
      <c r="UTD16" s="39"/>
      <c r="UTE16" s="39"/>
      <c r="UTF16" s="39"/>
      <c r="UTG16" s="39"/>
      <c r="UTH16" s="39"/>
      <c r="UTI16" s="39"/>
      <c r="UTJ16" s="39"/>
      <c r="UTK16" s="39"/>
      <c r="UTL16" s="39"/>
      <c r="UTM16" s="39"/>
      <c r="UTN16" s="39"/>
      <c r="UTO16" s="39"/>
      <c r="UTP16" s="39"/>
      <c r="UTQ16" s="39"/>
      <c r="UTR16" s="39"/>
      <c r="UTS16" s="39"/>
      <c r="UTT16" s="39"/>
      <c r="UTU16" s="39"/>
      <c r="UTV16" s="39"/>
      <c r="UTW16" s="39"/>
      <c r="UTX16" s="39"/>
      <c r="UTY16" s="39"/>
      <c r="UTZ16" s="39"/>
      <c r="UUA16" s="39"/>
      <c r="UUB16" s="39"/>
      <c r="UUC16" s="39"/>
      <c r="UUD16" s="39"/>
      <c r="UUE16" s="39"/>
      <c r="UUF16" s="39"/>
      <c r="UUG16" s="39"/>
      <c r="UUH16" s="39"/>
      <c r="UUI16" s="39"/>
      <c r="UUJ16" s="39"/>
      <c r="UUK16" s="39"/>
      <c r="UUL16" s="39"/>
      <c r="UUM16" s="39"/>
      <c r="UUN16" s="39"/>
      <c r="UUO16" s="39"/>
      <c r="UUP16" s="39"/>
      <c r="UUQ16" s="39"/>
      <c r="UUR16" s="39"/>
      <c r="UUS16" s="39"/>
      <c r="UUT16" s="39"/>
      <c r="UUU16" s="39"/>
      <c r="UUV16" s="39"/>
      <c r="UUW16" s="39"/>
      <c r="UUX16" s="39"/>
      <c r="UUY16" s="39"/>
      <c r="UUZ16" s="39"/>
      <c r="UVA16" s="39"/>
      <c r="UVB16" s="39"/>
      <c r="UVC16" s="39"/>
      <c r="UVD16" s="39"/>
      <c r="UVE16" s="39"/>
      <c r="UVF16" s="39"/>
      <c r="UVG16" s="39"/>
      <c r="UVH16" s="39"/>
      <c r="UVI16" s="39"/>
      <c r="UVJ16" s="39"/>
      <c r="UVK16" s="39"/>
      <c r="UVL16" s="39"/>
      <c r="UVM16" s="39"/>
      <c r="UVN16" s="39"/>
      <c r="UVO16" s="39"/>
      <c r="UVP16" s="39"/>
      <c r="UVQ16" s="39"/>
      <c r="UVR16" s="39"/>
      <c r="UVS16" s="39"/>
      <c r="UVT16" s="39"/>
      <c r="UVU16" s="39"/>
      <c r="UVV16" s="39"/>
      <c r="UVW16" s="39"/>
      <c r="UVX16" s="39"/>
      <c r="UVY16" s="39"/>
      <c r="UVZ16" s="39"/>
      <c r="UWA16" s="39"/>
      <c r="UWB16" s="39"/>
      <c r="UWC16" s="39"/>
      <c r="UWD16" s="39"/>
      <c r="UWE16" s="39"/>
      <c r="UWF16" s="39"/>
      <c r="UWG16" s="39"/>
      <c r="UWH16" s="39"/>
      <c r="UWI16" s="39"/>
      <c r="UWJ16" s="39"/>
      <c r="UWK16" s="39"/>
      <c r="UWL16" s="39"/>
      <c r="UWM16" s="39"/>
      <c r="UWN16" s="39"/>
      <c r="UWO16" s="39"/>
      <c r="UWP16" s="39"/>
      <c r="UWQ16" s="39"/>
      <c r="UWR16" s="39"/>
      <c r="UWS16" s="39"/>
      <c r="UWT16" s="39"/>
      <c r="UWU16" s="39"/>
      <c r="UWV16" s="39"/>
      <c r="UWW16" s="39"/>
      <c r="UWX16" s="39"/>
      <c r="UWY16" s="39"/>
      <c r="UWZ16" s="39"/>
      <c r="UXA16" s="39"/>
      <c r="UXB16" s="39"/>
      <c r="UXC16" s="39"/>
      <c r="UXD16" s="39"/>
      <c r="UXE16" s="39"/>
      <c r="UXF16" s="39"/>
      <c r="UXG16" s="39"/>
      <c r="UXH16" s="39"/>
      <c r="UXI16" s="39"/>
      <c r="UXJ16" s="39"/>
      <c r="UXK16" s="39"/>
      <c r="UXL16" s="39"/>
      <c r="UXM16" s="39"/>
      <c r="UXN16" s="39"/>
      <c r="UXO16" s="39"/>
      <c r="UXP16" s="39"/>
      <c r="UXQ16" s="39"/>
      <c r="UXR16" s="39"/>
      <c r="UXS16" s="39"/>
      <c r="UXT16" s="39"/>
      <c r="UXU16" s="39"/>
      <c r="UXV16" s="39"/>
      <c r="UXW16" s="39"/>
      <c r="UXX16" s="39"/>
      <c r="UXY16" s="39"/>
      <c r="UXZ16" s="39"/>
      <c r="UYA16" s="39"/>
      <c r="UYB16" s="39"/>
      <c r="UYC16" s="39"/>
      <c r="UYD16" s="39"/>
      <c r="UYE16" s="39"/>
      <c r="UYF16" s="39"/>
      <c r="UYG16" s="39"/>
      <c r="UYH16" s="39"/>
      <c r="UYI16" s="39"/>
      <c r="UYJ16" s="39"/>
      <c r="UYK16" s="39"/>
      <c r="UYL16" s="39"/>
      <c r="UYM16" s="39"/>
      <c r="UYN16" s="39"/>
      <c r="UYO16" s="39"/>
      <c r="UYP16" s="39"/>
      <c r="UYQ16" s="39"/>
      <c r="UYR16" s="39"/>
      <c r="UYS16" s="39"/>
      <c r="UYT16" s="39"/>
      <c r="UYU16" s="39"/>
      <c r="UYV16" s="39"/>
      <c r="UYW16" s="39"/>
      <c r="UYX16" s="39"/>
      <c r="UYY16" s="39"/>
      <c r="UYZ16" s="39"/>
      <c r="UZA16" s="39"/>
      <c r="UZB16" s="39"/>
      <c r="UZC16" s="39"/>
      <c r="UZD16" s="39"/>
      <c r="UZE16" s="39"/>
      <c r="UZF16" s="39"/>
      <c r="UZG16" s="39"/>
      <c r="UZH16" s="39"/>
      <c r="UZI16" s="39"/>
      <c r="UZJ16" s="39"/>
      <c r="UZK16" s="39"/>
      <c r="UZL16" s="39"/>
      <c r="UZM16" s="39"/>
      <c r="UZN16" s="39"/>
      <c r="UZO16" s="39"/>
      <c r="UZP16" s="39"/>
      <c r="UZQ16" s="39"/>
      <c r="UZR16" s="39"/>
      <c r="UZS16" s="39"/>
      <c r="UZT16" s="39"/>
      <c r="UZU16" s="39"/>
      <c r="UZV16" s="39"/>
      <c r="UZW16" s="39"/>
      <c r="UZX16" s="39"/>
      <c r="UZY16" s="39"/>
      <c r="UZZ16" s="39"/>
      <c r="VAA16" s="39"/>
      <c r="VAB16" s="39"/>
      <c r="VAC16" s="39"/>
      <c r="VAD16" s="39"/>
      <c r="VAE16" s="39"/>
      <c r="VAF16" s="39"/>
      <c r="VAG16" s="39"/>
      <c r="VAH16" s="39"/>
      <c r="VAI16" s="39"/>
      <c r="VAJ16" s="39"/>
      <c r="VAK16" s="39"/>
      <c r="VAL16" s="39"/>
      <c r="VAM16" s="39"/>
      <c r="VAN16" s="39"/>
      <c r="VAO16" s="39"/>
      <c r="VAP16" s="39"/>
      <c r="VAQ16" s="39"/>
      <c r="VAR16" s="39"/>
      <c r="VAS16" s="39"/>
      <c r="VAT16" s="39"/>
      <c r="VAU16" s="39"/>
      <c r="VAV16" s="39"/>
      <c r="VAW16" s="39"/>
      <c r="VAX16" s="39"/>
      <c r="VAY16" s="39"/>
      <c r="VAZ16" s="39"/>
      <c r="VBA16" s="39"/>
      <c r="VBB16" s="39"/>
      <c r="VBC16" s="39"/>
      <c r="VBD16" s="39"/>
      <c r="VBE16" s="39"/>
      <c r="VBF16" s="39"/>
      <c r="VBG16" s="39"/>
      <c r="VBH16" s="39"/>
      <c r="VBI16" s="39"/>
      <c r="VBJ16" s="39"/>
      <c r="VBK16" s="39"/>
      <c r="VBL16" s="39"/>
      <c r="VBM16" s="39"/>
      <c r="VBN16" s="39"/>
      <c r="VBO16" s="39"/>
      <c r="VBP16" s="39"/>
      <c r="VBQ16" s="39"/>
      <c r="VBR16" s="39"/>
      <c r="VBS16" s="39"/>
      <c r="VBT16" s="39"/>
      <c r="VBU16" s="39"/>
      <c r="VBV16" s="39"/>
      <c r="VBW16" s="39"/>
      <c r="VBX16" s="39"/>
      <c r="VBY16" s="39"/>
      <c r="VBZ16" s="39"/>
      <c r="VCA16" s="39"/>
      <c r="VCB16" s="39"/>
      <c r="VCC16" s="39"/>
      <c r="VCD16" s="39"/>
      <c r="VCE16" s="39"/>
      <c r="VCF16" s="39"/>
      <c r="VCG16" s="39"/>
      <c r="VCH16" s="39"/>
      <c r="VCI16" s="39"/>
      <c r="VCJ16" s="39"/>
      <c r="VCK16" s="39"/>
      <c r="VCL16" s="39"/>
      <c r="VCM16" s="39"/>
      <c r="VCN16" s="39"/>
      <c r="VCO16" s="39"/>
      <c r="VCP16" s="39"/>
      <c r="VCQ16" s="39"/>
      <c r="VCR16" s="39"/>
      <c r="VCS16" s="39"/>
      <c r="VCT16" s="39"/>
      <c r="VCU16" s="39"/>
      <c r="VCV16" s="39"/>
      <c r="VCW16" s="39"/>
      <c r="VCX16" s="39"/>
      <c r="VCY16" s="39"/>
      <c r="VCZ16" s="39"/>
      <c r="VDA16" s="39"/>
      <c r="VDB16" s="39"/>
      <c r="VDC16" s="39"/>
      <c r="VDD16" s="39"/>
      <c r="VDE16" s="39"/>
      <c r="VDF16" s="39"/>
      <c r="VDG16" s="39"/>
      <c r="VDH16" s="39"/>
      <c r="VDI16" s="39"/>
      <c r="VDJ16" s="39"/>
      <c r="VDK16" s="39"/>
      <c r="VDL16" s="39"/>
      <c r="VDM16" s="39"/>
      <c r="VDN16" s="39"/>
      <c r="VDO16" s="39"/>
      <c r="VDP16" s="39"/>
      <c r="VDQ16" s="39"/>
      <c r="VDR16" s="39"/>
      <c r="VDS16" s="39"/>
      <c r="VDT16" s="39"/>
      <c r="VDU16" s="39"/>
      <c r="VDV16" s="39"/>
      <c r="VDW16" s="39"/>
      <c r="VDX16" s="39"/>
      <c r="VDY16" s="39"/>
      <c r="VDZ16" s="39"/>
      <c r="VEA16" s="39"/>
      <c r="VEB16" s="39"/>
      <c r="VEC16" s="39"/>
      <c r="VED16" s="39"/>
      <c r="VEE16" s="39"/>
      <c r="VEF16" s="39"/>
      <c r="VEG16" s="39"/>
      <c r="VEH16" s="39"/>
      <c r="VEI16" s="39"/>
      <c r="VEJ16" s="39"/>
      <c r="VEK16" s="39"/>
      <c r="VEL16" s="39"/>
      <c r="VEM16" s="39"/>
      <c r="VEN16" s="39"/>
      <c r="VEO16" s="39"/>
      <c r="VEP16" s="39"/>
      <c r="VEQ16" s="39"/>
      <c r="VER16" s="39"/>
      <c r="VES16" s="39"/>
      <c r="VET16" s="39"/>
      <c r="VEU16" s="39"/>
      <c r="VEV16" s="39"/>
      <c r="VEW16" s="39"/>
      <c r="VEX16" s="39"/>
      <c r="VEY16" s="39"/>
      <c r="VEZ16" s="39"/>
      <c r="VFA16" s="39"/>
      <c r="VFB16" s="39"/>
      <c r="VFC16" s="39"/>
      <c r="VFD16" s="39"/>
      <c r="VFE16" s="39"/>
      <c r="VFF16" s="39"/>
      <c r="VFG16" s="39"/>
      <c r="VFH16" s="39"/>
      <c r="VFI16" s="39"/>
      <c r="VFJ16" s="39"/>
      <c r="VFK16" s="39"/>
      <c r="VFL16" s="39"/>
      <c r="VFM16" s="39"/>
      <c r="VFN16" s="39"/>
      <c r="VFO16" s="39"/>
      <c r="VFP16" s="39"/>
      <c r="VFQ16" s="39"/>
      <c r="VFR16" s="39"/>
      <c r="VFS16" s="39"/>
      <c r="VFT16" s="39"/>
      <c r="VFU16" s="39"/>
      <c r="VFV16" s="39"/>
      <c r="VFW16" s="39"/>
      <c r="VFX16" s="39"/>
      <c r="VFY16" s="39"/>
      <c r="VFZ16" s="39"/>
      <c r="VGA16" s="39"/>
      <c r="VGB16" s="39"/>
      <c r="VGC16" s="39"/>
      <c r="VGD16" s="39"/>
      <c r="VGE16" s="39"/>
      <c r="VGF16" s="39"/>
      <c r="VGG16" s="39"/>
      <c r="VGH16" s="39"/>
      <c r="VGI16" s="39"/>
      <c r="VGJ16" s="39"/>
      <c r="VGK16" s="39"/>
      <c r="VGL16" s="39"/>
      <c r="VGM16" s="39"/>
      <c r="VGN16" s="39"/>
      <c r="VGO16" s="39"/>
      <c r="VGP16" s="39"/>
      <c r="VGQ16" s="39"/>
      <c r="VGR16" s="39"/>
      <c r="VGS16" s="39"/>
      <c r="VGT16" s="39"/>
      <c r="VGU16" s="39"/>
      <c r="VGV16" s="39"/>
      <c r="VGW16" s="39"/>
      <c r="VGX16" s="39"/>
      <c r="VGY16" s="39"/>
      <c r="VGZ16" s="39"/>
      <c r="VHA16" s="39"/>
      <c r="VHB16" s="39"/>
      <c r="VHC16" s="39"/>
      <c r="VHD16" s="39"/>
      <c r="VHE16" s="39"/>
      <c r="VHF16" s="39"/>
      <c r="VHG16" s="39"/>
      <c r="VHH16" s="39"/>
      <c r="VHI16" s="39"/>
      <c r="VHJ16" s="39"/>
      <c r="VHK16" s="39"/>
      <c r="VHL16" s="39"/>
      <c r="VHM16" s="39"/>
      <c r="VHN16" s="39"/>
      <c r="VHO16" s="39"/>
      <c r="VHP16" s="39"/>
      <c r="VHQ16" s="39"/>
      <c r="VHR16" s="39"/>
      <c r="VHS16" s="39"/>
      <c r="VHT16" s="39"/>
      <c r="VHU16" s="39"/>
      <c r="VHV16" s="39"/>
      <c r="VHW16" s="39"/>
      <c r="VHX16" s="39"/>
      <c r="VHY16" s="39"/>
      <c r="VHZ16" s="39"/>
      <c r="VIA16" s="39"/>
      <c r="VIB16" s="39"/>
      <c r="VIC16" s="39"/>
      <c r="VID16" s="39"/>
      <c r="VIE16" s="39"/>
      <c r="VIF16" s="39"/>
      <c r="VIG16" s="39"/>
      <c r="VIH16" s="39"/>
      <c r="VII16" s="39"/>
      <c r="VIJ16" s="39"/>
      <c r="VIK16" s="39"/>
      <c r="VIL16" s="39"/>
      <c r="VIM16" s="39"/>
      <c r="VIN16" s="39"/>
      <c r="VIO16" s="39"/>
      <c r="VIP16" s="39"/>
      <c r="VIQ16" s="39"/>
      <c r="VIR16" s="39"/>
      <c r="VIS16" s="39"/>
      <c r="VIT16" s="39"/>
      <c r="VIU16" s="39"/>
      <c r="VIV16" s="39"/>
      <c r="VIW16" s="39"/>
      <c r="VIX16" s="39"/>
      <c r="VIY16" s="39"/>
      <c r="VIZ16" s="39"/>
      <c r="VJA16" s="39"/>
      <c r="VJB16" s="39"/>
      <c r="VJC16" s="39"/>
      <c r="VJD16" s="39"/>
      <c r="VJE16" s="39"/>
      <c r="VJF16" s="39"/>
      <c r="VJG16" s="39"/>
      <c r="VJH16" s="39"/>
      <c r="VJI16" s="39"/>
      <c r="VJJ16" s="39"/>
      <c r="VJK16" s="39"/>
      <c r="VJL16" s="39"/>
      <c r="VJM16" s="39"/>
      <c r="VJN16" s="39"/>
      <c r="VJO16" s="39"/>
      <c r="VJP16" s="39"/>
      <c r="VJQ16" s="39"/>
      <c r="VJR16" s="39"/>
      <c r="VJS16" s="39"/>
      <c r="VJT16" s="39"/>
      <c r="VJU16" s="39"/>
      <c r="VJV16" s="39"/>
      <c r="VJW16" s="39"/>
      <c r="VJX16" s="39"/>
      <c r="VJY16" s="39"/>
      <c r="VJZ16" s="39"/>
      <c r="VKA16" s="39"/>
      <c r="VKB16" s="39"/>
      <c r="VKC16" s="39"/>
      <c r="VKD16" s="39"/>
      <c r="VKE16" s="39"/>
      <c r="VKF16" s="39"/>
      <c r="VKG16" s="39"/>
      <c r="VKH16" s="39"/>
      <c r="VKI16" s="39"/>
      <c r="VKJ16" s="39"/>
      <c r="VKK16" s="39"/>
      <c r="VKL16" s="39"/>
      <c r="VKM16" s="39"/>
      <c r="VKN16" s="39"/>
      <c r="VKO16" s="39"/>
      <c r="VKP16" s="39"/>
      <c r="VKQ16" s="39"/>
      <c r="VKR16" s="39"/>
      <c r="VKS16" s="39"/>
      <c r="VKT16" s="39"/>
      <c r="VKU16" s="39"/>
      <c r="VKV16" s="39"/>
      <c r="VKW16" s="39"/>
      <c r="VKX16" s="39"/>
      <c r="VKY16" s="39"/>
      <c r="VKZ16" s="39"/>
      <c r="VLA16" s="39"/>
      <c r="VLB16" s="39"/>
      <c r="VLC16" s="39"/>
      <c r="VLD16" s="39"/>
      <c r="VLE16" s="39"/>
      <c r="VLF16" s="39"/>
      <c r="VLG16" s="39"/>
      <c r="VLH16" s="39"/>
      <c r="VLI16" s="39"/>
      <c r="VLJ16" s="39"/>
      <c r="VLK16" s="39"/>
      <c r="VLL16" s="39"/>
      <c r="VLM16" s="39"/>
      <c r="VLN16" s="39"/>
      <c r="VLO16" s="39"/>
      <c r="VLP16" s="39"/>
      <c r="VLQ16" s="39"/>
      <c r="VLR16" s="39"/>
      <c r="VLS16" s="39"/>
      <c r="VLT16" s="39"/>
      <c r="VLU16" s="39"/>
      <c r="VLV16" s="39"/>
      <c r="VLW16" s="39"/>
      <c r="VLX16" s="39"/>
      <c r="VLY16" s="39"/>
      <c r="VLZ16" s="39"/>
      <c r="VMA16" s="39"/>
      <c r="VMB16" s="39"/>
      <c r="VMC16" s="39"/>
      <c r="VMD16" s="39"/>
      <c r="VME16" s="39"/>
      <c r="VMF16" s="39"/>
      <c r="VMG16" s="39"/>
      <c r="VMH16" s="39"/>
      <c r="VMI16" s="39"/>
      <c r="VMJ16" s="39"/>
      <c r="VMK16" s="39"/>
      <c r="VML16" s="39"/>
      <c r="VMM16" s="39"/>
      <c r="VMN16" s="39"/>
      <c r="VMO16" s="39"/>
      <c r="VMP16" s="39"/>
      <c r="VMQ16" s="39"/>
      <c r="VMR16" s="39"/>
      <c r="VMS16" s="39"/>
      <c r="VMT16" s="39"/>
      <c r="VMU16" s="39"/>
      <c r="VMV16" s="39"/>
      <c r="VMW16" s="39"/>
      <c r="VMX16" s="39"/>
      <c r="VMY16" s="39"/>
      <c r="VMZ16" s="39"/>
      <c r="VNA16" s="39"/>
      <c r="VNB16" s="39"/>
      <c r="VNC16" s="39"/>
      <c r="VND16" s="39"/>
      <c r="VNE16" s="39"/>
      <c r="VNF16" s="39"/>
      <c r="VNG16" s="39"/>
      <c r="VNH16" s="39"/>
      <c r="VNI16" s="39"/>
      <c r="VNJ16" s="39"/>
      <c r="VNK16" s="39"/>
      <c r="VNL16" s="39"/>
      <c r="VNM16" s="39"/>
      <c r="VNN16" s="39"/>
      <c r="VNO16" s="39"/>
      <c r="VNP16" s="39"/>
      <c r="VNQ16" s="39"/>
      <c r="VNR16" s="39"/>
      <c r="VNS16" s="39"/>
      <c r="VNT16" s="39"/>
      <c r="VNU16" s="39"/>
      <c r="VNV16" s="39"/>
      <c r="VNW16" s="39"/>
      <c r="VNX16" s="39"/>
      <c r="VNY16" s="39"/>
      <c r="VNZ16" s="39"/>
      <c r="VOA16" s="39"/>
      <c r="VOB16" s="39"/>
      <c r="VOC16" s="39"/>
      <c r="VOD16" s="39"/>
      <c r="VOE16" s="39"/>
      <c r="VOF16" s="39"/>
      <c r="VOG16" s="39"/>
      <c r="VOH16" s="39"/>
      <c r="VOI16" s="39"/>
      <c r="VOJ16" s="39"/>
      <c r="VOK16" s="39"/>
      <c r="VOL16" s="39"/>
      <c r="VOM16" s="39"/>
      <c r="VON16" s="39"/>
      <c r="VOO16" s="39"/>
      <c r="VOP16" s="39"/>
      <c r="VOQ16" s="39"/>
      <c r="VOR16" s="39"/>
      <c r="VOS16" s="39"/>
      <c r="VOT16" s="39"/>
      <c r="VOU16" s="39"/>
      <c r="VOV16" s="39"/>
      <c r="VOW16" s="39"/>
      <c r="VOX16" s="39"/>
      <c r="VOY16" s="39"/>
      <c r="VOZ16" s="39"/>
      <c r="VPA16" s="39"/>
      <c r="VPB16" s="39"/>
      <c r="VPC16" s="39"/>
      <c r="VPD16" s="39"/>
      <c r="VPE16" s="39"/>
      <c r="VPF16" s="39"/>
      <c r="VPG16" s="39"/>
      <c r="VPH16" s="39"/>
      <c r="VPI16" s="39"/>
      <c r="VPJ16" s="39"/>
      <c r="VPK16" s="39"/>
      <c r="VPL16" s="39"/>
      <c r="VPM16" s="39"/>
      <c r="VPN16" s="39"/>
      <c r="VPO16" s="39"/>
      <c r="VPP16" s="39"/>
      <c r="VPQ16" s="39"/>
      <c r="VPR16" s="39"/>
      <c r="VPS16" s="39"/>
      <c r="VPT16" s="39"/>
      <c r="VPU16" s="39"/>
      <c r="VPV16" s="39"/>
      <c r="VPW16" s="39"/>
      <c r="VPX16" s="39"/>
      <c r="VPY16" s="39"/>
      <c r="VPZ16" s="39"/>
      <c r="VQA16" s="39"/>
      <c r="VQB16" s="39"/>
      <c r="VQC16" s="39"/>
      <c r="VQD16" s="39"/>
      <c r="VQE16" s="39"/>
      <c r="VQF16" s="39"/>
      <c r="VQG16" s="39"/>
      <c r="VQH16" s="39"/>
      <c r="VQI16" s="39"/>
      <c r="VQJ16" s="39"/>
      <c r="VQK16" s="39"/>
      <c r="VQL16" s="39"/>
      <c r="VQM16" s="39"/>
      <c r="VQN16" s="39"/>
      <c r="VQO16" s="39"/>
      <c r="VQP16" s="39"/>
      <c r="VQQ16" s="39"/>
      <c r="VQR16" s="39"/>
      <c r="VQS16" s="39"/>
      <c r="VQT16" s="39"/>
      <c r="VQU16" s="39"/>
      <c r="VQV16" s="39"/>
      <c r="VQW16" s="39"/>
      <c r="VQX16" s="39"/>
      <c r="VQY16" s="39"/>
      <c r="VQZ16" s="39"/>
      <c r="VRA16" s="39"/>
      <c r="VRB16" s="39"/>
      <c r="VRC16" s="39"/>
      <c r="VRD16" s="39"/>
      <c r="VRE16" s="39"/>
      <c r="VRF16" s="39"/>
      <c r="VRG16" s="39"/>
      <c r="VRH16" s="39"/>
      <c r="VRI16" s="39"/>
      <c r="VRJ16" s="39"/>
      <c r="VRK16" s="39"/>
      <c r="VRL16" s="39"/>
      <c r="VRM16" s="39"/>
      <c r="VRN16" s="39"/>
      <c r="VRO16" s="39"/>
      <c r="VRP16" s="39"/>
      <c r="VRQ16" s="39"/>
      <c r="VRR16" s="39"/>
      <c r="VRS16" s="39"/>
      <c r="VRT16" s="39"/>
      <c r="VRU16" s="39"/>
      <c r="VRV16" s="39"/>
      <c r="VRW16" s="39"/>
      <c r="VRX16" s="39"/>
      <c r="VRY16" s="39"/>
      <c r="VRZ16" s="39"/>
      <c r="VSA16" s="39"/>
      <c r="VSB16" s="39"/>
      <c r="VSC16" s="39"/>
      <c r="VSD16" s="39"/>
      <c r="VSE16" s="39"/>
      <c r="VSF16" s="39"/>
      <c r="VSG16" s="39"/>
      <c r="VSH16" s="39"/>
      <c r="VSI16" s="39"/>
      <c r="VSJ16" s="39"/>
      <c r="VSK16" s="39"/>
      <c r="VSL16" s="39"/>
      <c r="VSM16" s="39"/>
      <c r="VSN16" s="39"/>
      <c r="VSO16" s="39"/>
      <c r="VSP16" s="39"/>
      <c r="VSQ16" s="39"/>
      <c r="VSR16" s="39"/>
      <c r="VSS16" s="39"/>
      <c r="VST16" s="39"/>
      <c r="VSU16" s="39"/>
      <c r="VSV16" s="39"/>
      <c r="VSW16" s="39"/>
      <c r="VSX16" s="39"/>
      <c r="VSY16" s="39"/>
      <c r="VSZ16" s="39"/>
      <c r="VTA16" s="39"/>
      <c r="VTB16" s="39"/>
      <c r="VTC16" s="39"/>
      <c r="VTD16" s="39"/>
      <c r="VTE16" s="39"/>
      <c r="VTF16" s="39"/>
      <c r="VTG16" s="39"/>
      <c r="VTH16" s="39"/>
      <c r="VTI16" s="39"/>
      <c r="VTJ16" s="39"/>
      <c r="VTK16" s="39"/>
      <c r="VTL16" s="39"/>
      <c r="VTM16" s="39"/>
      <c r="VTN16" s="39"/>
      <c r="VTO16" s="39"/>
      <c r="VTP16" s="39"/>
      <c r="VTQ16" s="39"/>
      <c r="VTR16" s="39"/>
      <c r="VTS16" s="39"/>
      <c r="VTT16" s="39"/>
      <c r="VTU16" s="39"/>
      <c r="VTV16" s="39"/>
      <c r="VTW16" s="39"/>
      <c r="VTX16" s="39"/>
      <c r="VTY16" s="39"/>
      <c r="VTZ16" s="39"/>
      <c r="VUA16" s="39"/>
      <c r="VUB16" s="39"/>
      <c r="VUC16" s="39"/>
      <c r="VUD16" s="39"/>
      <c r="VUE16" s="39"/>
      <c r="VUF16" s="39"/>
      <c r="VUG16" s="39"/>
      <c r="VUH16" s="39"/>
      <c r="VUI16" s="39"/>
      <c r="VUJ16" s="39"/>
      <c r="VUK16" s="39"/>
      <c r="VUL16" s="39"/>
      <c r="VUM16" s="39"/>
      <c r="VUN16" s="39"/>
      <c r="VUO16" s="39"/>
      <c r="VUP16" s="39"/>
      <c r="VUQ16" s="39"/>
      <c r="VUR16" s="39"/>
      <c r="VUS16" s="39"/>
      <c r="VUT16" s="39"/>
      <c r="VUU16" s="39"/>
      <c r="VUV16" s="39"/>
      <c r="VUW16" s="39"/>
      <c r="VUX16" s="39"/>
      <c r="VUY16" s="39"/>
      <c r="VUZ16" s="39"/>
      <c r="VVA16" s="39"/>
      <c r="VVB16" s="39"/>
      <c r="VVC16" s="39"/>
      <c r="VVD16" s="39"/>
      <c r="VVE16" s="39"/>
      <c r="VVF16" s="39"/>
      <c r="VVG16" s="39"/>
      <c r="VVH16" s="39"/>
      <c r="VVI16" s="39"/>
      <c r="VVJ16" s="39"/>
      <c r="VVK16" s="39"/>
      <c r="VVL16" s="39"/>
      <c r="VVM16" s="39"/>
      <c r="VVN16" s="39"/>
      <c r="VVO16" s="39"/>
      <c r="VVP16" s="39"/>
      <c r="VVQ16" s="39"/>
      <c r="VVR16" s="39"/>
      <c r="VVS16" s="39"/>
      <c r="VVT16" s="39"/>
      <c r="VVU16" s="39"/>
      <c r="VVV16" s="39"/>
      <c r="VVW16" s="39"/>
      <c r="VVX16" s="39"/>
      <c r="VVY16" s="39"/>
      <c r="VVZ16" s="39"/>
      <c r="VWA16" s="39"/>
      <c r="VWB16" s="39"/>
      <c r="VWC16" s="39"/>
      <c r="VWD16" s="39"/>
      <c r="VWE16" s="39"/>
      <c r="VWF16" s="39"/>
      <c r="VWG16" s="39"/>
      <c r="VWH16" s="39"/>
      <c r="VWI16" s="39"/>
      <c r="VWJ16" s="39"/>
      <c r="VWK16" s="39"/>
      <c r="VWL16" s="39"/>
      <c r="VWM16" s="39"/>
      <c r="VWN16" s="39"/>
      <c r="VWO16" s="39"/>
      <c r="VWP16" s="39"/>
      <c r="VWQ16" s="39"/>
      <c r="VWR16" s="39"/>
      <c r="VWS16" s="39"/>
      <c r="VWT16" s="39"/>
      <c r="VWU16" s="39"/>
      <c r="VWV16" s="39"/>
      <c r="VWW16" s="39"/>
      <c r="VWX16" s="39"/>
      <c r="VWY16" s="39"/>
      <c r="VWZ16" s="39"/>
      <c r="VXA16" s="39"/>
      <c r="VXB16" s="39"/>
      <c r="VXC16" s="39"/>
      <c r="VXD16" s="39"/>
      <c r="VXE16" s="39"/>
      <c r="VXF16" s="39"/>
      <c r="VXG16" s="39"/>
      <c r="VXH16" s="39"/>
      <c r="VXI16" s="39"/>
      <c r="VXJ16" s="39"/>
      <c r="VXK16" s="39"/>
      <c r="VXL16" s="39"/>
      <c r="VXM16" s="39"/>
      <c r="VXN16" s="39"/>
      <c r="VXO16" s="39"/>
      <c r="VXP16" s="39"/>
      <c r="VXQ16" s="39"/>
      <c r="VXR16" s="39"/>
      <c r="VXS16" s="39"/>
      <c r="VXT16" s="39"/>
      <c r="VXU16" s="39"/>
      <c r="VXV16" s="39"/>
      <c r="VXW16" s="39"/>
      <c r="VXX16" s="39"/>
      <c r="VXY16" s="39"/>
      <c r="VXZ16" s="39"/>
      <c r="VYA16" s="39"/>
      <c r="VYB16" s="39"/>
      <c r="VYC16" s="39"/>
      <c r="VYD16" s="39"/>
      <c r="VYE16" s="39"/>
      <c r="VYF16" s="39"/>
      <c r="VYG16" s="39"/>
      <c r="VYH16" s="39"/>
      <c r="VYI16" s="39"/>
      <c r="VYJ16" s="39"/>
      <c r="VYK16" s="39"/>
      <c r="VYL16" s="39"/>
      <c r="VYM16" s="39"/>
      <c r="VYN16" s="39"/>
      <c r="VYO16" s="39"/>
      <c r="VYP16" s="39"/>
      <c r="VYQ16" s="39"/>
      <c r="VYR16" s="39"/>
      <c r="VYS16" s="39"/>
      <c r="VYT16" s="39"/>
      <c r="VYU16" s="39"/>
      <c r="VYV16" s="39"/>
      <c r="VYW16" s="39"/>
      <c r="VYX16" s="39"/>
      <c r="VYY16" s="39"/>
      <c r="VYZ16" s="39"/>
      <c r="VZA16" s="39"/>
      <c r="VZB16" s="39"/>
      <c r="VZC16" s="39"/>
      <c r="VZD16" s="39"/>
      <c r="VZE16" s="39"/>
      <c r="VZF16" s="39"/>
      <c r="VZG16" s="39"/>
      <c r="VZH16" s="39"/>
      <c r="VZI16" s="39"/>
      <c r="VZJ16" s="39"/>
      <c r="VZK16" s="39"/>
      <c r="VZL16" s="39"/>
      <c r="VZM16" s="39"/>
      <c r="VZN16" s="39"/>
      <c r="VZO16" s="39"/>
      <c r="VZP16" s="39"/>
      <c r="VZQ16" s="39"/>
      <c r="VZR16" s="39"/>
      <c r="VZS16" s="39"/>
      <c r="VZT16" s="39"/>
      <c r="VZU16" s="39"/>
      <c r="VZV16" s="39"/>
      <c r="VZW16" s="39"/>
      <c r="VZX16" s="39"/>
      <c r="VZY16" s="39"/>
      <c r="VZZ16" s="39"/>
      <c r="WAA16" s="39"/>
      <c r="WAB16" s="39"/>
      <c r="WAC16" s="39"/>
      <c r="WAD16" s="39"/>
      <c r="WAE16" s="39"/>
      <c r="WAF16" s="39"/>
      <c r="WAG16" s="39"/>
      <c r="WAH16" s="39"/>
      <c r="WAI16" s="39"/>
      <c r="WAJ16" s="39"/>
      <c r="WAK16" s="39"/>
      <c r="WAL16" s="39"/>
      <c r="WAM16" s="39"/>
      <c r="WAN16" s="39"/>
      <c r="WAO16" s="39"/>
      <c r="WAP16" s="39"/>
      <c r="WAQ16" s="39"/>
      <c r="WAR16" s="39"/>
      <c r="WAS16" s="39"/>
      <c r="WAT16" s="39"/>
      <c r="WAU16" s="39"/>
      <c r="WAV16" s="39"/>
      <c r="WAW16" s="39"/>
      <c r="WAX16" s="39"/>
      <c r="WAY16" s="39"/>
      <c r="WAZ16" s="39"/>
      <c r="WBA16" s="39"/>
      <c r="WBB16" s="39"/>
      <c r="WBC16" s="39"/>
      <c r="WBD16" s="39"/>
      <c r="WBE16" s="39"/>
      <c r="WBF16" s="39"/>
      <c r="WBG16" s="39"/>
      <c r="WBH16" s="39"/>
      <c r="WBI16" s="39"/>
      <c r="WBJ16" s="39"/>
      <c r="WBK16" s="39"/>
      <c r="WBL16" s="39"/>
      <c r="WBM16" s="39"/>
      <c r="WBN16" s="39"/>
      <c r="WBO16" s="39"/>
      <c r="WBP16" s="39"/>
      <c r="WBQ16" s="39"/>
      <c r="WBR16" s="39"/>
      <c r="WBS16" s="39"/>
      <c r="WBT16" s="39"/>
      <c r="WBU16" s="39"/>
      <c r="WBV16" s="39"/>
      <c r="WBW16" s="39"/>
      <c r="WBX16" s="39"/>
      <c r="WBY16" s="39"/>
      <c r="WBZ16" s="39"/>
      <c r="WCA16" s="39"/>
      <c r="WCB16" s="39"/>
      <c r="WCC16" s="39"/>
      <c r="WCD16" s="39"/>
      <c r="WCE16" s="39"/>
      <c r="WCF16" s="39"/>
      <c r="WCG16" s="39"/>
      <c r="WCH16" s="39"/>
      <c r="WCI16" s="39"/>
      <c r="WCJ16" s="39"/>
      <c r="WCK16" s="39"/>
      <c r="WCL16" s="39"/>
      <c r="WCM16" s="39"/>
      <c r="WCN16" s="39"/>
      <c r="WCO16" s="39"/>
      <c r="WCP16" s="39"/>
      <c r="WCQ16" s="39"/>
      <c r="WCR16" s="39"/>
      <c r="WCS16" s="39"/>
      <c r="WCT16" s="39"/>
      <c r="WCU16" s="39"/>
      <c r="WCV16" s="39"/>
      <c r="WCW16" s="39"/>
      <c r="WCX16" s="39"/>
      <c r="WCY16" s="39"/>
      <c r="WCZ16" s="39"/>
      <c r="WDA16" s="39"/>
      <c r="WDB16" s="39"/>
      <c r="WDC16" s="39"/>
      <c r="WDD16" s="39"/>
      <c r="WDE16" s="39"/>
      <c r="WDF16" s="39"/>
      <c r="WDG16" s="39"/>
      <c r="WDH16" s="39"/>
      <c r="WDI16" s="39"/>
      <c r="WDJ16" s="39"/>
      <c r="WDK16" s="39"/>
      <c r="WDL16" s="39"/>
      <c r="WDM16" s="39"/>
      <c r="WDN16" s="39"/>
      <c r="WDO16" s="39"/>
      <c r="WDP16" s="39"/>
      <c r="WDQ16" s="39"/>
      <c r="WDR16" s="39"/>
      <c r="WDS16" s="39"/>
      <c r="WDT16" s="39"/>
      <c r="WDU16" s="39"/>
      <c r="WDV16" s="39"/>
      <c r="WDW16" s="39"/>
      <c r="WDX16" s="39"/>
      <c r="WDY16" s="39"/>
      <c r="WDZ16" s="39"/>
      <c r="WEA16" s="39"/>
      <c r="WEB16" s="39"/>
      <c r="WEC16" s="39"/>
      <c r="WED16" s="39"/>
      <c r="WEE16" s="39"/>
      <c r="WEF16" s="39"/>
      <c r="WEG16" s="39"/>
      <c r="WEH16" s="39"/>
      <c r="WEI16" s="39"/>
      <c r="WEJ16" s="39"/>
      <c r="WEK16" s="39"/>
      <c r="WEL16" s="39"/>
      <c r="WEM16" s="39"/>
      <c r="WEN16" s="39"/>
      <c r="WEO16" s="39"/>
      <c r="WEP16" s="39"/>
      <c r="WEQ16" s="39"/>
      <c r="WER16" s="39"/>
      <c r="WES16" s="39"/>
      <c r="WET16" s="39"/>
      <c r="WEU16" s="39"/>
      <c r="WEV16" s="39"/>
      <c r="WEW16" s="39"/>
      <c r="WEX16" s="39"/>
      <c r="WEY16" s="39"/>
      <c r="WEZ16" s="39"/>
      <c r="WFA16" s="39"/>
      <c r="WFB16" s="39"/>
      <c r="WFC16" s="39"/>
      <c r="WFD16" s="39"/>
      <c r="WFE16" s="39"/>
      <c r="WFF16" s="39"/>
      <c r="WFG16" s="39"/>
      <c r="WFH16" s="39"/>
      <c r="WFI16" s="39"/>
      <c r="WFJ16" s="39"/>
      <c r="WFK16" s="39"/>
      <c r="WFL16" s="39"/>
      <c r="WFM16" s="39"/>
      <c r="WFN16" s="39"/>
      <c r="WFO16" s="39"/>
      <c r="WFP16" s="39"/>
      <c r="WFQ16" s="39"/>
      <c r="WFR16" s="39"/>
      <c r="WFS16" s="39"/>
      <c r="WFT16" s="39"/>
      <c r="WFU16" s="39"/>
      <c r="WFV16" s="39"/>
      <c r="WFW16" s="39"/>
      <c r="WFX16" s="39"/>
      <c r="WFY16" s="39"/>
      <c r="WFZ16" s="39"/>
      <c r="WGA16" s="39"/>
      <c r="WGB16" s="39"/>
      <c r="WGC16" s="39"/>
      <c r="WGD16" s="39"/>
      <c r="WGE16" s="39"/>
      <c r="WGF16" s="39"/>
      <c r="WGG16" s="39"/>
      <c r="WGH16" s="39"/>
      <c r="WGI16" s="39"/>
      <c r="WGJ16" s="39"/>
      <c r="WGK16" s="39"/>
      <c r="WGL16" s="39"/>
      <c r="WGM16" s="39"/>
      <c r="WGN16" s="39"/>
      <c r="WGO16" s="39"/>
      <c r="WGP16" s="39"/>
      <c r="WGQ16" s="39"/>
      <c r="WGR16" s="39"/>
      <c r="WGS16" s="39"/>
      <c r="WGT16" s="39"/>
      <c r="WGU16" s="39"/>
      <c r="WGV16" s="39"/>
      <c r="WGW16" s="39"/>
      <c r="WGX16" s="39"/>
      <c r="WGY16" s="39"/>
      <c r="WGZ16" s="39"/>
      <c r="WHA16" s="39"/>
      <c r="WHB16" s="39"/>
      <c r="WHC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  <c r="WIA16" s="39"/>
      <c r="WIB16" s="39"/>
      <c r="WIC16" s="39"/>
      <c r="WID16" s="39"/>
      <c r="WIE16" s="39"/>
      <c r="WIF16" s="39"/>
      <c r="WIG16" s="39"/>
      <c r="WIH16" s="39"/>
      <c r="WII16" s="39"/>
      <c r="WIJ16" s="39"/>
      <c r="WIK16" s="39"/>
      <c r="WIL16" s="39"/>
      <c r="WIM16" s="39"/>
      <c r="WIN16" s="39"/>
      <c r="WIO16" s="39"/>
      <c r="WIP16" s="39"/>
      <c r="WIQ16" s="39"/>
      <c r="WIR16" s="39"/>
      <c r="WIS16" s="39"/>
      <c r="WIT16" s="39"/>
      <c r="WIU16" s="39"/>
      <c r="WIV16" s="39"/>
      <c r="WIW16" s="39"/>
      <c r="WIX16" s="39"/>
      <c r="WIY16" s="39"/>
      <c r="WIZ16" s="39"/>
      <c r="WJA16" s="39"/>
      <c r="WJB16" s="39"/>
      <c r="WJC16" s="39"/>
      <c r="WJD16" s="39"/>
      <c r="WJE16" s="39"/>
      <c r="WJF16" s="39"/>
      <c r="WJG16" s="39"/>
      <c r="WJH16" s="39"/>
      <c r="WJI16" s="39"/>
      <c r="WJJ16" s="39"/>
      <c r="WJK16" s="39"/>
      <c r="WJL16" s="39"/>
      <c r="WJM16" s="39"/>
      <c r="WJN16" s="39"/>
      <c r="WJO16" s="39"/>
      <c r="WJP16" s="39"/>
      <c r="WJQ16" s="39"/>
      <c r="WJR16" s="39"/>
      <c r="WJS16" s="39"/>
      <c r="WJT16" s="39"/>
      <c r="WJU16" s="39"/>
      <c r="WJV16" s="39"/>
      <c r="WJW16" s="39"/>
      <c r="WJX16" s="39"/>
      <c r="WJY16" s="39"/>
      <c r="WJZ16" s="39"/>
      <c r="WKA16" s="39"/>
      <c r="WKB16" s="39"/>
      <c r="WKC16" s="39"/>
      <c r="WKD16" s="39"/>
      <c r="WKE16" s="39"/>
      <c r="WKF16" s="39"/>
      <c r="WKG16" s="39"/>
      <c r="WKH16" s="39"/>
      <c r="WKI16" s="39"/>
      <c r="WKJ16" s="39"/>
      <c r="WKK16" s="39"/>
      <c r="WKL16" s="39"/>
      <c r="WKM16" s="39"/>
      <c r="WKN16" s="39"/>
      <c r="WKO16" s="39"/>
      <c r="WKP16" s="39"/>
      <c r="WKQ16" s="39"/>
      <c r="WKR16" s="39"/>
      <c r="WKS16" s="39"/>
      <c r="WKT16" s="39"/>
      <c r="WKU16" s="39"/>
      <c r="WKV16" s="39"/>
      <c r="WKW16" s="39"/>
      <c r="WKX16" s="39"/>
      <c r="WKY16" s="39"/>
      <c r="WKZ16" s="39"/>
      <c r="WLA16" s="39"/>
      <c r="WLB16" s="39"/>
      <c r="WLC16" s="39"/>
      <c r="WLD16" s="39"/>
      <c r="WLE16" s="39"/>
      <c r="WLF16" s="39"/>
      <c r="WLG16" s="39"/>
      <c r="WLH16" s="39"/>
      <c r="WLI16" s="39"/>
      <c r="WLJ16" s="39"/>
      <c r="WLK16" s="39"/>
      <c r="WLL16" s="39"/>
      <c r="WLM16" s="39"/>
      <c r="WLN16" s="39"/>
      <c r="WLO16" s="39"/>
      <c r="WLP16" s="39"/>
      <c r="WLQ16" s="39"/>
      <c r="WLR16" s="39"/>
      <c r="WLS16" s="39"/>
      <c r="WLT16" s="39"/>
      <c r="WLU16" s="39"/>
      <c r="WLV16" s="39"/>
      <c r="WLW16" s="39"/>
      <c r="WLX16" s="39"/>
      <c r="WLY16" s="39"/>
      <c r="WLZ16" s="39"/>
      <c r="WMA16" s="39"/>
      <c r="WMB16" s="39"/>
      <c r="WMC16" s="39"/>
      <c r="WMD16" s="39"/>
      <c r="WME16" s="39"/>
      <c r="WMF16" s="39"/>
      <c r="WMG16" s="39"/>
      <c r="WMH16" s="39"/>
      <c r="WMI16" s="39"/>
      <c r="WMJ16" s="39"/>
      <c r="WMK16" s="39"/>
      <c r="WML16" s="39"/>
      <c r="WMM16" s="39"/>
      <c r="WMN16" s="39"/>
      <c r="WMO16" s="39"/>
      <c r="WMP16" s="39"/>
      <c r="WMQ16" s="39"/>
      <c r="WMR16" s="39"/>
      <c r="WMS16" s="39"/>
      <c r="WMT16" s="39"/>
      <c r="WMU16" s="39"/>
      <c r="WMV16" s="39"/>
      <c r="WMW16" s="39"/>
      <c r="WMX16" s="39"/>
      <c r="WMY16" s="39"/>
      <c r="WMZ16" s="39"/>
      <c r="WNA16" s="39"/>
      <c r="WNB16" s="39"/>
      <c r="WNC16" s="39"/>
      <c r="WND16" s="39"/>
      <c r="WNE16" s="39"/>
      <c r="WNF16" s="39"/>
      <c r="WNG16" s="39"/>
      <c r="WNH16" s="39"/>
      <c r="WNI16" s="39"/>
      <c r="WNJ16" s="39"/>
      <c r="WNK16" s="39"/>
      <c r="WNL16" s="39"/>
      <c r="WNM16" s="39"/>
      <c r="WNN16" s="39"/>
      <c r="WNO16" s="39"/>
      <c r="WNP16" s="39"/>
      <c r="WNQ16" s="39"/>
      <c r="WNR16" s="39"/>
      <c r="WNS16" s="39"/>
      <c r="WNT16" s="39"/>
      <c r="WNU16" s="39"/>
      <c r="WNV16" s="39"/>
      <c r="WNW16" s="39"/>
      <c r="WNX16" s="39"/>
      <c r="WNY16" s="39"/>
      <c r="WNZ16" s="39"/>
      <c r="WOA16" s="39"/>
      <c r="WOB16" s="39"/>
      <c r="WOC16" s="39"/>
      <c r="WOD16" s="39"/>
      <c r="WOE16" s="39"/>
      <c r="WOF16" s="39"/>
      <c r="WOG16" s="39"/>
      <c r="WOH16" s="39"/>
      <c r="WOI16" s="39"/>
      <c r="WOJ16" s="39"/>
      <c r="WOK16" s="39"/>
      <c r="WOL16" s="39"/>
      <c r="WOM16" s="39"/>
      <c r="WON16" s="39"/>
      <c r="WOO16" s="39"/>
      <c r="WOP16" s="39"/>
      <c r="WOQ16" s="39"/>
      <c r="WOR16" s="39"/>
      <c r="WOS16" s="39"/>
      <c r="WOT16" s="39"/>
      <c r="WOU16" s="39"/>
      <c r="WOV16" s="39"/>
      <c r="WOW16" s="39"/>
      <c r="WOX16" s="39"/>
      <c r="WOY16" s="39"/>
      <c r="WOZ16" s="39"/>
      <c r="WPA16" s="39"/>
      <c r="WPB16" s="39"/>
      <c r="WPC16" s="39"/>
      <c r="WPD16" s="39"/>
      <c r="WPE16" s="39"/>
      <c r="WPF16" s="39"/>
      <c r="WPG16" s="39"/>
      <c r="WPH16" s="39"/>
      <c r="WPI16" s="39"/>
      <c r="WPJ16" s="39"/>
      <c r="WPK16" s="39"/>
      <c r="WPL16" s="39"/>
      <c r="WPM16" s="39"/>
      <c r="WPN16" s="39"/>
      <c r="WPO16" s="39"/>
      <c r="WPP16" s="39"/>
      <c r="WPQ16" s="39"/>
      <c r="WPR16" s="39"/>
      <c r="WPS16" s="39"/>
      <c r="WPT16" s="39"/>
      <c r="WPU16" s="39"/>
      <c r="WPV16" s="39"/>
      <c r="WPW16" s="39"/>
      <c r="WPX16" s="39"/>
      <c r="WPY16" s="39"/>
      <c r="WPZ16" s="39"/>
      <c r="WQA16" s="39"/>
      <c r="WQB16" s="39"/>
      <c r="WQC16" s="39"/>
      <c r="WQD16" s="39"/>
      <c r="WQE16" s="39"/>
      <c r="WQF16" s="39"/>
      <c r="WQG16" s="39"/>
      <c r="WQH16" s="39"/>
      <c r="WQI16" s="39"/>
      <c r="WQJ16" s="39"/>
      <c r="WQK16" s="39"/>
      <c r="WQL16" s="39"/>
      <c r="WQM16" s="39"/>
      <c r="WQN16" s="39"/>
      <c r="WQO16" s="39"/>
      <c r="WQP16" s="39"/>
      <c r="WQQ16" s="39"/>
      <c r="WQR16" s="39"/>
      <c r="WQS16" s="39"/>
      <c r="WQT16" s="39"/>
      <c r="WQU16" s="39"/>
      <c r="WQV16" s="39"/>
      <c r="WQW16" s="39"/>
      <c r="WQX16" s="39"/>
      <c r="WQY16" s="39"/>
      <c r="WQZ16" s="39"/>
      <c r="WRA16" s="39"/>
      <c r="WRB16" s="39"/>
      <c r="WRC16" s="39"/>
      <c r="WRD16" s="39"/>
      <c r="WRE16" s="39"/>
      <c r="WRF16" s="39"/>
      <c r="WRG16" s="39"/>
      <c r="WRH16" s="39"/>
      <c r="WRI16" s="39"/>
      <c r="WRJ16" s="39"/>
      <c r="WRK16" s="39"/>
      <c r="WRL16" s="39"/>
      <c r="WRM16" s="39"/>
      <c r="WRN16" s="39"/>
      <c r="WRO16" s="39"/>
      <c r="WRP16" s="39"/>
      <c r="WRQ16" s="39"/>
      <c r="WRR16" s="39"/>
      <c r="WRS16" s="39"/>
      <c r="WRT16" s="39"/>
      <c r="WRU16" s="39"/>
      <c r="WRV16" s="39"/>
      <c r="WRW16" s="39"/>
      <c r="WRX16" s="39"/>
      <c r="WRY16" s="39"/>
      <c r="WRZ16" s="39"/>
      <c r="WSA16" s="39"/>
      <c r="WSB16" s="39"/>
      <c r="WSC16" s="39"/>
      <c r="WSD16" s="39"/>
      <c r="WSE16" s="39"/>
      <c r="WSF16" s="39"/>
      <c r="WSG16" s="39"/>
      <c r="WSH16" s="39"/>
      <c r="WSI16" s="39"/>
      <c r="WSJ16" s="39"/>
      <c r="WSK16" s="39"/>
      <c r="WSL16" s="39"/>
      <c r="WSM16" s="39"/>
      <c r="WSN16" s="39"/>
      <c r="WSO16" s="39"/>
      <c r="WSP16" s="39"/>
      <c r="WSQ16" s="39"/>
      <c r="WSR16" s="39"/>
      <c r="WSS16" s="39"/>
      <c r="WST16" s="39"/>
      <c r="WSU16" s="39"/>
      <c r="WSV16" s="39"/>
      <c r="WSW16" s="39"/>
      <c r="WSX16" s="39"/>
      <c r="WSY16" s="39"/>
      <c r="WSZ16" s="39"/>
      <c r="WTA16" s="39"/>
      <c r="WTB16" s="39"/>
      <c r="WTC16" s="39"/>
      <c r="WTD16" s="39"/>
      <c r="WTE16" s="39"/>
      <c r="WTF16" s="39"/>
      <c r="WTG16" s="39"/>
      <c r="WTH16" s="39"/>
      <c r="WTI16" s="39"/>
      <c r="WTJ16" s="39"/>
      <c r="WTK16" s="39"/>
      <c r="WTL16" s="39"/>
      <c r="WTM16" s="39"/>
      <c r="WTN16" s="39"/>
      <c r="WTO16" s="39"/>
      <c r="WTP16" s="39"/>
      <c r="WTQ16" s="39"/>
      <c r="WTR16" s="39"/>
      <c r="WTS16" s="39"/>
      <c r="WTT16" s="39"/>
      <c r="WTU16" s="39"/>
      <c r="WTV16" s="39"/>
      <c r="WTW16" s="39"/>
      <c r="WTX16" s="39"/>
      <c r="WTY16" s="39"/>
      <c r="WTZ16" s="39"/>
      <c r="WUA16" s="39"/>
      <c r="WUB16" s="39"/>
      <c r="WUC16" s="39"/>
      <c r="WUD16" s="39"/>
      <c r="WUE16" s="39"/>
      <c r="WUF16" s="39"/>
      <c r="WUG16" s="39"/>
      <c r="WUH16" s="39"/>
      <c r="WUI16" s="39"/>
      <c r="WUJ16" s="39"/>
      <c r="WUK16" s="39"/>
      <c r="WUL16" s="39"/>
      <c r="WUM16" s="39"/>
      <c r="WUN16" s="39"/>
      <c r="WUO16" s="39"/>
      <c r="WUP16" s="39"/>
      <c r="WUQ16" s="39"/>
      <c r="WUR16" s="39"/>
      <c r="WUS16" s="39"/>
      <c r="WUT16" s="39"/>
      <c r="WUU16" s="39"/>
      <c r="WUV16" s="39"/>
      <c r="WUW16" s="39"/>
      <c r="WUX16" s="39"/>
      <c r="WUY16" s="39"/>
      <c r="WUZ16" s="39"/>
      <c r="WVA16" s="39"/>
      <c r="WVB16" s="39"/>
      <c r="WVC16" s="39"/>
      <c r="WVD16" s="39"/>
      <c r="WVE16" s="39"/>
      <c r="WVF16" s="39"/>
      <c r="WVG16" s="39"/>
      <c r="WVH16" s="39"/>
      <c r="WVI16" s="39"/>
      <c r="WVJ16" s="39"/>
      <c r="WVK16" s="39"/>
      <c r="WVL16" s="39"/>
      <c r="WVM16" s="39"/>
      <c r="WVN16" s="39"/>
      <c r="WVO16" s="39"/>
      <c r="WVP16" s="39"/>
      <c r="WVQ16" s="39"/>
      <c r="WVR16" s="39"/>
      <c r="WVS16" s="39"/>
      <c r="WVT16" s="39"/>
      <c r="WVU16" s="39"/>
      <c r="WVV16" s="39"/>
      <c r="WVW16" s="39"/>
      <c r="WVX16" s="39"/>
      <c r="WVY16" s="39"/>
      <c r="WVZ16" s="39"/>
      <c r="WWA16" s="39"/>
      <c r="WWB16" s="39"/>
      <c r="WWC16" s="39"/>
      <c r="WWD16" s="39"/>
      <c r="WWE16" s="39"/>
      <c r="WWF16" s="39"/>
      <c r="WWG16" s="39"/>
      <c r="WWH16" s="39"/>
      <c r="WWI16" s="39"/>
      <c r="WWJ16" s="39"/>
      <c r="WWK16" s="39"/>
      <c r="WWL16" s="39"/>
      <c r="WWM16" s="39"/>
      <c r="WWN16" s="39"/>
      <c r="WWO16" s="39"/>
      <c r="WWP16" s="39"/>
      <c r="WWQ16" s="39"/>
      <c r="WWR16" s="39"/>
      <c r="WWS16" s="39"/>
      <c r="WWT16" s="39"/>
      <c r="WWU16" s="39"/>
      <c r="WWV16" s="39"/>
      <c r="WWW16" s="39"/>
      <c r="WWX16" s="39"/>
      <c r="WWY16" s="39"/>
      <c r="WWZ16" s="39"/>
      <c r="WXA16" s="39"/>
      <c r="WXB16" s="39"/>
      <c r="WXC16" s="39"/>
      <c r="WXD16" s="39"/>
      <c r="WXE16" s="39"/>
      <c r="WXF16" s="39"/>
      <c r="WXG16" s="39"/>
      <c r="WXH16" s="39"/>
      <c r="WXI16" s="39"/>
      <c r="WXJ16" s="39"/>
      <c r="WXK16" s="39"/>
      <c r="WXL16" s="39"/>
      <c r="WXM16" s="39"/>
      <c r="WXN16" s="39"/>
      <c r="WXO16" s="39"/>
      <c r="WXP16" s="39"/>
      <c r="WXQ16" s="39"/>
      <c r="WXR16" s="39"/>
      <c r="WXS16" s="39"/>
      <c r="WXT16" s="39"/>
      <c r="WXU16" s="39"/>
      <c r="WXV16" s="39"/>
      <c r="WXW16" s="39"/>
      <c r="WXX16" s="39"/>
      <c r="WXY16" s="39"/>
      <c r="WXZ16" s="39"/>
      <c r="WYA16" s="39"/>
      <c r="WYB16" s="39"/>
      <c r="WYC16" s="39"/>
      <c r="WYD16" s="39"/>
      <c r="WYE16" s="39"/>
      <c r="WYF16" s="39"/>
      <c r="WYG16" s="39"/>
      <c r="WYH16" s="39"/>
      <c r="WYI16" s="39"/>
      <c r="WYJ16" s="39"/>
      <c r="WYK16" s="39"/>
      <c r="WYL16" s="39"/>
      <c r="WYM16" s="39"/>
      <c r="WYN16" s="39"/>
      <c r="WYO16" s="39"/>
      <c r="WYP16" s="39"/>
      <c r="WYQ16" s="39"/>
      <c r="WYR16" s="39"/>
      <c r="WYS16" s="39"/>
      <c r="WYT16" s="39"/>
      <c r="WYU16" s="39"/>
      <c r="WYV16" s="39"/>
      <c r="WYW16" s="39"/>
      <c r="WYX16" s="39"/>
      <c r="WYY16" s="39"/>
      <c r="WYZ16" s="39"/>
      <c r="WZA16" s="39"/>
      <c r="WZB16" s="39"/>
      <c r="WZC16" s="39"/>
      <c r="WZD16" s="39"/>
      <c r="WZE16" s="39"/>
      <c r="WZF16" s="39"/>
      <c r="WZG16" s="39"/>
      <c r="WZH16" s="39"/>
      <c r="WZI16" s="39"/>
      <c r="WZJ16" s="39"/>
      <c r="WZK16" s="39"/>
      <c r="WZL16" s="39"/>
      <c r="WZM16" s="39"/>
      <c r="WZN16" s="39"/>
      <c r="WZO16" s="39"/>
      <c r="WZP16" s="39"/>
      <c r="WZQ16" s="39"/>
      <c r="WZR16" s="39"/>
      <c r="WZS16" s="39"/>
      <c r="WZT16" s="39"/>
      <c r="WZU16" s="39"/>
      <c r="WZV16" s="39"/>
      <c r="WZW16" s="39"/>
      <c r="WZX16" s="39"/>
      <c r="WZY16" s="39"/>
      <c r="WZZ16" s="39"/>
      <c r="XAA16" s="39"/>
      <c r="XAB16" s="39"/>
      <c r="XAC16" s="39"/>
      <c r="XAD16" s="39"/>
      <c r="XAE16" s="39"/>
      <c r="XAF16" s="39"/>
      <c r="XAG16" s="39"/>
      <c r="XAH16" s="39"/>
      <c r="XAI16" s="39"/>
      <c r="XAJ16" s="39"/>
      <c r="XAK16" s="39"/>
      <c r="XAL16" s="39"/>
      <c r="XAM16" s="39"/>
      <c r="XAN16" s="39"/>
      <c r="XAO16" s="39"/>
      <c r="XAP16" s="39"/>
      <c r="XAQ16" s="39"/>
      <c r="XAR16" s="39"/>
      <c r="XAS16" s="39"/>
      <c r="XAT16" s="39"/>
      <c r="XAU16" s="39"/>
      <c r="XAV16" s="39"/>
      <c r="XAW16" s="39"/>
      <c r="XAX16" s="39"/>
      <c r="XAY16" s="39"/>
      <c r="XAZ16" s="39"/>
      <c r="XBA16" s="39"/>
      <c r="XBB16" s="39"/>
      <c r="XBC16" s="39"/>
      <c r="XBD16" s="39"/>
      <c r="XBE16" s="39"/>
      <c r="XBF16" s="39"/>
      <c r="XBG16" s="39"/>
      <c r="XBH16" s="39"/>
      <c r="XBI16" s="39"/>
      <c r="XBJ16" s="39"/>
      <c r="XBK16" s="39"/>
      <c r="XBL16" s="39"/>
      <c r="XBM16" s="39"/>
      <c r="XBN16" s="39"/>
      <c r="XBO16" s="39"/>
      <c r="XBP16" s="39"/>
      <c r="XBQ16" s="39"/>
      <c r="XBR16" s="39"/>
      <c r="XBS16" s="39"/>
      <c r="XBT16" s="39"/>
      <c r="XBU16" s="39"/>
      <c r="XBV16" s="39"/>
      <c r="XBW16" s="39"/>
      <c r="XBX16" s="39"/>
      <c r="XBY16" s="39"/>
      <c r="XBZ16" s="39"/>
      <c r="XCA16" s="39"/>
      <c r="XCB16" s="39"/>
      <c r="XCC16" s="39"/>
      <c r="XCD16" s="39"/>
      <c r="XCE16" s="39"/>
      <c r="XCF16" s="39"/>
      <c r="XCG16" s="39"/>
      <c r="XCH16" s="39"/>
      <c r="XCI16" s="39"/>
      <c r="XCJ16" s="39"/>
      <c r="XCK16" s="39"/>
      <c r="XCL16" s="39"/>
      <c r="XCM16" s="39"/>
      <c r="XCN16" s="39"/>
      <c r="XCO16" s="39"/>
      <c r="XCP16" s="39"/>
      <c r="XCQ16" s="39"/>
      <c r="XCR16" s="39"/>
      <c r="XCS16" s="39"/>
      <c r="XCT16" s="39"/>
      <c r="XCU16" s="39"/>
      <c r="XCV16" s="39"/>
      <c r="XCW16" s="39"/>
      <c r="XCX16" s="39"/>
      <c r="XCY16" s="39"/>
      <c r="XCZ16" s="39"/>
      <c r="XDA16" s="39"/>
      <c r="XDB16" s="39"/>
      <c r="XDC16" s="39"/>
      <c r="XDD16" s="39"/>
      <c r="XDE16" s="39"/>
      <c r="XDF16" s="39"/>
      <c r="XDG16" s="39"/>
      <c r="XDH16" s="39"/>
      <c r="XDI16" s="39"/>
      <c r="XDJ16" s="39"/>
      <c r="XDK16" s="39"/>
      <c r="XDL16" s="39"/>
      <c r="XDM16" s="39"/>
      <c r="XDN16" s="39"/>
      <c r="XDO16" s="39"/>
      <c r="XDP16" s="39"/>
      <c r="XDQ16" s="39"/>
      <c r="XDR16" s="39"/>
      <c r="XDS16" s="39"/>
      <c r="XDT16" s="39"/>
      <c r="XDU16" s="39"/>
      <c r="XDV16" s="39"/>
      <c r="XDW16" s="39"/>
      <c r="XDX16" s="39"/>
      <c r="XDY16" s="39"/>
      <c r="XDZ16" s="39"/>
      <c r="XEA16" s="39"/>
      <c r="XEB16" s="39"/>
      <c r="XEC16" s="39"/>
      <c r="XED16" s="39"/>
      <c r="XEE16" s="39"/>
      <c r="XEF16" s="39"/>
      <c r="XEG16" s="39"/>
      <c r="XEH16" s="39"/>
      <c r="XEI16" s="39"/>
      <c r="XEJ16" s="39"/>
      <c r="XEK16" s="39"/>
      <c r="XEL16" s="39"/>
      <c r="XEM16" s="39"/>
      <c r="XEN16" s="39"/>
      <c r="XEO16" s="39"/>
      <c r="XEP16" s="39"/>
      <c r="XEQ16" s="39"/>
      <c r="XER16" s="39"/>
      <c r="XES16" s="39"/>
      <c r="XET16" s="39"/>
      <c r="XEU16" s="39"/>
      <c r="XEV16" s="39"/>
      <c r="XEW16" s="39"/>
      <c r="XEX16" s="39"/>
      <c r="XEY16" s="39"/>
      <c r="XEZ16" s="39"/>
      <c r="XFA16" s="39"/>
      <c r="XFB16" s="39"/>
      <c r="XFC16" s="39"/>
      <c r="XFD16" s="39"/>
    </row>
    <row r="17" spans="1:13" ht="33.75" customHeight="1" x14ac:dyDescent="0.25">
      <c r="A17" s="1"/>
      <c r="B17" s="258" t="s">
        <v>159</v>
      </c>
      <c r="C17" s="259"/>
      <c r="D17" s="259"/>
      <c r="E17" s="259"/>
      <c r="F17" s="259"/>
      <c r="G17" s="259"/>
      <c r="H17" s="1"/>
      <c r="I17" s="1"/>
      <c r="J17" s="1"/>
      <c r="K17" s="1"/>
      <c r="L17" s="1"/>
      <c r="M17" s="1"/>
    </row>
    <row r="18" spans="1:13" ht="8.25" customHeight="1" x14ac:dyDescent="0.25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" customHeight="1" x14ac:dyDescent="0.25">
      <c r="A19" s="1"/>
      <c r="B19" s="4" t="s">
        <v>121</v>
      </c>
      <c r="C19" s="249" t="str">
        <f>CONCATENATE(TEXT(E2,"mmm-yy")," - ",TEXT(G2,"mmm-yy"))</f>
        <v>Apr-14 - Mar-15</v>
      </c>
      <c r="D19" s="250"/>
      <c r="E19" s="251" t="str">
        <f>CONCATENATE(TEXT(E4,"mmm-yy")," - ",TEXT(G4,"mmm-yy"))</f>
        <v>Apr-15 - Mar-16</v>
      </c>
      <c r="F19" s="252"/>
      <c r="G19" s="20" t="s">
        <v>3</v>
      </c>
      <c r="H19" s="1"/>
      <c r="I19" s="1"/>
      <c r="J19" s="1"/>
      <c r="K19" s="1"/>
      <c r="L19" s="1"/>
      <c r="M19" s="1"/>
    </row>
    <row r="20" spans="1:13" ht="15" customHeight="1" x14ac:dyDescent="0.25">
      <c r="A20" s="1"/>
      <c r="B20" s="17" t="s">
        <v>127</v>
      </c>
      <c r="C20" s="25">
        <f>(IF(ISERROR(VLOOKUP(CONCATENATE($B$4," ",B20),'Finalised Allegations'!$A$2:$BR$207,MATCH($G$2,'Finalised Allegations'!$A$1:$BZ$1,FALSE),0)
),"0",(VLOOKUP(CONCATENATE($B$4," ",B20),'Finalised Allegations'!$A$2:$BR$207,MATCH($G$2,'Finalised Allegations'!$A$1:$BZ$1,FALSE),0)
)))- (IF(ISERROR(VLOOKUP(CONCATENATE($B$4," ",B20),'Finalised Allegations'!$A$2:$BR$207,MATCH($E$2,'Finalised Allegations'!$A$1:$BZ$1,FALSE)-1,0)
),"0",( VLOOKUP(CONCATENATE($B$4," ",B20),'Finalised Allegations'!$A$2:$BR$207,MATCH($E$2,'Finalised Allegations'!$A$1:$BZ$1,FALSE)-1,0)
)))</f>
        <v>83</v>
      </c>
      <c r="D20" s="109"/>
      <c r="E20" s="123">
        <f>(IF(ISERROR(VLOOKUP(CONCATENATE($B$4," ",B20),'Finalised Allegations'!$A$2:$BR$207,MATCH($G$4,'Finalised Allegations'!$A$1:$AZ$1,FALSE),0)
),"0",(VLOOKUP(CONCATENATE($B$4," ",B20),'Finalised Allegations'!$A$2:$BR$207,MATCH($G$4,'Finalised Allegations'!$A$1:$AZ$1,FALSE),0)
)))- (IF(ISERROR(VLOOKUP(CONCATENATE($B$4," ",B20),'Finalised Allegations'!$A$2:$BR$207,MATCH($E$4,'Finalised Allegations'!$A$1:$AZ$1,FALSE)-1,0)
),"0",( VLOOKUP(CONCATENATE($B$4," ",B20),'Finalised Allegations'!$A$2:$BR$207,MATCH($E$4,'Finalised Allegations'!$A$1:$AZ$1,FALSE)-1,0)
)))</f>
        <v>78</v>
      </c>
      <c r="F20" s="109"/>
      <c r="G20" s="6">
        <f>IF(ISERROR((E20-C20)/C20),"-",(E20-C20)/C20)</f>
        <v>-6.0240963855421686E-2</v>
      </c>
      <c r="H20" s="1"/>
      <c r="I20" s="1"/>
      <c r="J20" s="1"/>
      <c r="K20" s="1"/>
      <c r="L20" s="1"/>
      <c r="M20" s="1"/>
    </row>
    <row r="21" spans="1:13" ht="15" customHeight="1" x14ac:dyDescent="0.25">
      <c r="A21" s="1"/>
      <c r="B21" s="17" t="s">
        <v>48</v>
      </c>
      <c r="C21" s="123">
        <f>(IF(ISERROR(VLOOKUP(CONCATENATE($B$4," ",B21),'Finalised Allegations'!$A$2:$BR$207,MATCH($G$2,'Finalised Allegations'!$A$1:$BZ$1,FALSE),0)
),"0",(VLOOKUP(CONCATENATE($B$4," ",B21),'Finalised Allegations'!$A$2:$BR$207,MATCH($G$2,'Finalised Allegations'!$A$1:$BZ$1,FALSE),0)
)))- (IF(ISERROR(VLOOKUP(CONCATENATE($B$4," ",B21),'Finalised Allegations'!$A$2:$BR$207,MATCH($E$2,'Finalised Allegations'!$A$1:$BZ$1,FALSE)-1,0)
),"0",( VLOOKUP(CONCATENATE($B$4," ",B21),'Finalised Allegations'!$A$2:$BR$207,MATCH($E$2,'Finalised Allegations'!$A$1:$BZ$1,FALSE)-1,0)
)))</f>
        <v>13</v>
      </c>
      <c r="D21" s="26"/>
      <c r="E21" s="25">
        <f>(IF(ISERROR(VLOOKUP(CONCATENATE($B$4," ",B21),'Finalised Allegations'!$A$2:$BR$207,MATCH($G$4,'Finalised Allegations'!$A$1:$AZ$1,FALSE),0)
),"0",(VLOOKUP(CONCATENATE($B$4," ",B21),'Finalised Allegations'!$A$2:$BR$207,MATCH($G$4,'Finalised Allegations'!$A$1:$AZ$1,FALSE),0)
)))- (IF(ISERROR(VLOOKUP(CONCATENATE($B$4," ",B21),'Finalised Allegations'!$A$2:$BR$207,MATCH($E$4,'Finalised Allegations'!$A$1:$AZ$1,FALSE)-1,0)
),"0",( VLOOKUP(CONCATENATE($B$4," ",B21),'Finalised Allegations'!$A$2:$BR$207,MATCH($E$4,'Finalised Allegations'!$A$1:$AZ$1,FALSE)-1,0)
)))</f>
        <v>19</v>
      </c>
      <c r="F21" s="27"/>
      <c r="G21" s="6">
        <f>IF(ISERROR((E21-C21)/C21),"-",(E21-C21)/C21)</f>
        <v>0.46153846153846156</v>
      </c>
      <c r="H21" s="1"/>
      <c r="I21" s="1"/>
      <c r="J21" s="1"/>
      <c r="K21" s="1"/>
      <c r="L21" s="1"/>
      <c r="M21" s="1"/>
    </row>
    <row r="22" spans="1:13" ht="15" customHeight="1" x14ac:dyDescent="0.25">
      <c r="A22" s="1"/>
      <c r="B22" s="17" t="s">
        <v>49</v>
      </c>
      <c r="C22" s="123">
        <f>(IF(ISERROR(VLOOKUP(CONCATENATE($B$4," ",B22),'Finalised Allegations'!$A$2:$BR$207,MATCH($G$2,'Finalised Allegations'!$A$1:$BZ$1,FALSE),0)
),"0",(VLOOKUP(CONCATENATE($B$4," ",B22),'Finalised Allegations'!$A$2:$BR$207,MATCH($G$2,'Finalised Allegations'!$A$1:$BZ$1,FALSE),0)
)))- (IF(ISERROR(VLOOKUP(CONCATENATE($B$4," ",B22),'Finalised Allegations'!$A$2:$BR$207,MATCH($E$2,'Finalised Allegations'!$A$1:$BZ$1,FALSE)-1,0)
),"0",( VLOOKUP(CONCATENATE($B$4," ",B22),'Finalised Allegations'!$A$2:$BR$207,MATCH($E$2,'Finalised Allegations'!$A$1:$BZ$1,FALSE)-1,0)
)))</f>
        <v>0</v>
      </c>
      <c r="D22" s="26"/>
      <c r="E22" s="25">
        <f>(IF(ISERROR(VLOOKUP(CONCATENATE($B$4," ",B22),'Finalised Allegations'!$A$2:$BR$207,MATCH($G$4,'Finalised Allegations'!$A$1:$AZ$1,FALSE),0)
),"0",(VLOOKUP(CONCATENATE($B$4," ",B22),'Finalised Allegations'!$A$2:$BR$207,MATCH($G$4,'Finalised Allegations'!$A$1:$AZ$1,FALSE),0)
)))- (IF(ISERROR(VLOOKUP(CONCATENATE($B$4," ",B22),'Finalised Allegations'!$A$2:$BR$207,MATCH($E$4,'Finalised Allegations'!$A$1:$AZ$1,FALSE)-1,0)
),"0",( VLOOKUP(CONCATENATE($B$4," ",B22),'Finalised Allegations'!$A$2:$BR$207,MATCH($E$4,'Finalised Allegations'!$A$1:$AZ$1,FALSE)-1,0)
)))</f>
        <v>1</v>
      </c>
      <c r="F22" s="27"/>
      <c r="G22" s="6" t="str">
        <f t="shared" ref="G22:G36" si="2">IF(ISERROR((E22-C22)/C22),"-",(E22-C22)/C22)</f>
        <v>-</v>
      </c>
      <c r="H22" s="1"/>
      <c r="I22" s="1"/>
      <c r="J22" s="1"/>
      <c r="K22" s="1"/>
      <c r="L22" s="1"/>
      <c r="M22" s="1"/>
    </row>
    <row r="23" spans="1:13" ht="15" customHeight="1" x14ac:dyDescent="0.25">
      <c r="A23" s="1"/>
      <c r="B23" s="17" t="s">
        <v>65</v>
      </c>
      <c r="C23" s="123">
        <f>(IF(ISERROR(VLOOKUP(CONCATENATE($B$4," ",B23),'Finalised Allegations'!$A$2:$BR$207,MATCH($G$2,'Finalised Allegations'!$A$1:$BZ$1,FALSE),0)
),"0",(VLOOKUP(CONCATENATE($B$4," ",B23),'Finalised Allegations'!$A$2:$BR$207,MATCH($G$2,'Finalised Allegations'!$A$1:$BZ$1,FALSE),0)
)))- (IF(ISERROR(VLOOKUP(CONCATENATE($B$4," ",B23),'Finalised Allegations'!$A$2:$BR$207,MATCH($E$2,'Finalised Allegations'!$A$1:$BZ$1,FALSE)-1,0)
),"0",( VLOOKUP(CONCATENATE($B$4," ",B23),'Finalised Allegations'!$A$2:$BR$207,MATCH($E$2,'Finalised Allegations'!$A$1:$BZ$1,FALSE)-1,0)
)))</f>
        <v>0</v>
      </c>
      <c r="D23" s="26"/>
      <c r="E23" s="25">
        <f>(IF(ISERROR(VLOOKUP(CONCATENATE($B$4," ",B23),'Finalised Allegations'!$A$2:$BR$207,MATCH($G$4,'Finalised Allegations'!$A$1:$AZ$1,FALSE),0)
),"0",(VLOOKUP(CONCATENATE($B$4," ",B23),'Finalised Allegations'!$A$2:$BR$207,MATCH($G$4,'Finalised Allegations'!$A$1:$AZ$1,FALSE),0)
)))- (IF(ISERROR(VLOOKUP(CONCATENATE($B$4," ",B23),'Finalised Allegations'!$A$2:$BR$207,MATCH($E$4,'Finalised Allegations'!$A$1:$AZ$1,FALSE)-1,0)
),"0",( VLOOKUP(CONCATENATE($B$4," ",B23),'Finalised Allegations'!$A$2:$BR$207,MATCH($E$4,'Finalised Allegations'!$A$1:$AZ$1,FALSE)-1,0)
)))</f>
        <v>2</v>
      </c>
      <c r="F23" s="27"/>
      <c r="G23" s="6" t="str">
        <f t="shared" si="2"/>
        <v>-</v>
      </c>
      <c r="H23" s="1"/>
      <c r="I23" s="1"/>
      <c r="J23" s="1"/>
      <c r="K23" s="1"/>
      <c r="L23" s="1"/>
      <c r="M23" s="1"/>
    </row>
    <row r="24" spans="1:13" ht="15" customHeight="1" x14ac:dyDescent="0.25">
      <c r="A24" s="1"/>
      <c r="B24" s="17" t="s">
        <v>43</v>
      </c>
      <c r="C24" s="123">
        <f>(IF(ISERROR(VLOOKUP(CONCATENATE($B$4," ",B24),'Finalised Allegations'!$A$2:$BR$207,MATCH($G$2,'Finalised Allegations'!$A$1:$BZ$1,FALSE),0)
),"0",(VLOOKUP(CONCATENATE($B$4," ",B24),'Finalised Allegations'!$A$2:$BR$207,MATCH($G$2,'Finalised Allegations'!$A$1:$BZ$1,FALSE),0)
)))- (IF(ISERROR(VLOOKUP(CONCATENATE($B$4," ",B24),'Finalised Allegations'!$A$2:$BR$207,MATCH($E$2,'Finalised Allegations'!$A$1:$BZ$1,FALSE)-1,0)
),"0",( VLOOKUP(CONCATENATE($B$4," ",B24),'Finalised Allegations'!$A$2:$BR$207,MATCH($E$2,'Finalised Allegations'!$A$1:$BZ$1,FALSE)-1,0)
)))</f>
        <v>0</v>
      </c>
      <c r="D24" s="26"/>
      <c r="E24" s="25">
        <f>(IF(ISERROR(VLOOKUP(CONCATENATE($B$4," ",B24),'Finalised Allegations'!$A$2:$BR$207,MATCH($G$4,'Finalised Allegations'!$A$1:$AZ$1,FALSE),0)
),"0",(VLOOKUP(CONCATENATE($B$4," ",B24),'Finalised Allegations'!$A$2:$BR$207,MATCH($G$4,'Finalised Allegations'!$A$1:$AZ$1,FALSE),0)
)))- (IF(ISERROR(VLOOKUP(CONCATENATE($B$4," ",B24),'Finalised Allegations'!$A$2:$BR$207,MATCH($E$4,'Finalised Allegations'!$A$1:$AZ$1,FALSE)-1,0)
),"0",( VLOOKUP(CONCATENATE($B$4," ",B24),'Finalised Allegations'!$A$2:$BR$207,MATCH($E$4,'Finalised Allegations'!$A$1:$AZ$1,FALSE)-1,0)
)))</f>
        <v>0</v>
      </c>
      <c r="F24" s="27"/>
      <c r="G24" s="6" t="str">
        <f t="shared" si="2"/>
        <v>-</v>
      </c>
      <c r="H24" s="1"/>
      <c r="I24" s="1"/>
      <c r="J24" s="1"/>
      <c r="K24" s="1"/>
      <c r="L24" s="1"/>
      <c r="M24" s="1"/>
    </row>
    <row r="25" spans="1:13" ht="15" customHeight="1" x14ac:dyDescent="0.25">
      <c r="A25" s="1"/>
      <c r="B25" s="17" t="s">
        <v>37</v>
      </c>
      <c r="C25" s="123">
        <f>(IF(ISERROR(VLOOKUP(CONCATENATE($B$4," ",B25),'Finalised Allegations'!$A$2:$BR$207,MATCH($G$2,'Finalised Allegations'!$A$1:$BZ$1,FALSE),0)
),"0",(VLOOKUP(CONCATENATE($B$4," ",B25),'Finalised Allegations'!$A$2:$BR$207,MATCH($G$2,'Finalised Allegations'!$A$1:$BZ$1,FALSE),0)
)))- (IF(ISERROR(VLOOKUP(CONCATENATE($B$4," ",B25),'Finalised Allegations'!$A$2:$BR$207,MATCH($E$2,'Finalised Allegations'!$A$1:$BZ$1,FALSE)-1,0)
),"0",( VLOOKUP(CONCATENATE($B$4," ",B25),'Finalised Allegations'!$A$2:$BR$207,MATCH($E$2,'Finalised Allegations'!$A$1:$BZ$1,FALSE)-1,0)
)))</f>
        <v>1256</v>
      </c>
      <c r="D25" s="26"/>
      <c r="E25" s="25">
        <f>(IF(ISERROR(VLOOKUP(CONCATENATE($B$4," ",B25),'Finalised Allegations'!$A$2:$BR$207,MATCH($G$4,'Finalised Allegations'!$A$1:$AZ$1,FALSE),0)
),"0",(VLOOKUP(CONCATENATE($B$4," ",B25),'Finalised Allegations'!$A$2:$BR$207,MATCH($G$4,'Finalised Allegations'!$A$1:$AZ$1,FALSE),0)
)))- (IF(ISERROR(VLOOKUP(CONCATENATE($B$4," ",B25),'Finalised Allegations'!$A$2:$BR$207,MATCH($E$4,'Finalised Allegations'!$A$1:$AZ$1,FALSE)-1,0)
),"0",( VLOOKUP(CONCATENATE($B$4," ",B25),'Finalised Allegations'!$A$2:$BR$207,MATCH($E$4,'Finalised Allegations'!$A$1:$AZ$1,FALSE)-1,0)
)))</f>
        <v>1100</v>
      </c>
      <c r="F25" s="27"/>
      <c r="G25" s="6">
        <f t="shared" si="2"/>
        <v>-0.12420382165605096</v>
      </c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7" t="s">
        <v>45</v>
      </c>
      <c r="C26" s="123">
        <f>(IF(ISERROR(VLOOKUP(CONCATENATE($B$4," ",B26),'Finalised Allegations'!$A$2:$BR$207,MATCH($G$2,'Finalised Allegations'!$A$1:$BZ$1,FALSE),0)
),"0",(VLOOKUP(CONCATENATE($B$4," ",B26),'Finalised Allegations'!$A$2:$BR$207,MATCH($G$2,'Finalised Allegations'!$A$1:$BZ$1,FALSE),0)
)))- (IF(ISERROR(VLOOKUP(CONCATENATE($B$4," ",B26),'Finalised Allegations'!$A$2:$BR$207,MATCH($E$2,'Finalised Allegations'!$A$1:$BZ$1,FALSE)-1,0)
),"0",( VLOOKUP(CONCATENATE($B$4," ",B26),'Finalised Allegations'!$A$2:$BR$207,MATCH($E$2,'Finalised Allegations'!$A$1:$BZ$1,FALSE)-1,0)
)))</f>
        <v>58</v>
      </c>
      <c r="D26" s="26"/>
      <c r="E26" s="25">
        <f>(IF(ISERROR(VLOOKUP(CONCATENATE($B$4," ",B26),'Finalised Allegations'!$A$2:$BR$207,MATCH($G$4,'Finalised Allegations'!$A$1:$AZ$1,FALSE),0)
),"0",(VLOOKUP(CONCATENATE($B$4," ",B26),'Finalised Allegations'!$A$2:$BR$207,MATCH($G$4,'Finalised Allegations'!$A$1:$AZ$1,FALSE),0)
)))- (IF(ISERROR(VLOOKUP(CONCATENATE($B$4," ",B26),'Finalised Allegations'!$A$2:$BR$207,MATCH($E$4,'Finalised Allegations'!$A$1:$AZ$1,FALSE)-1,0)
),"0",( VLOOKUP(CONCATENATE($B$4," ",B26),'Finalised Allegations'!$A$2:$BR$207,MATCH($E$4,'Finalised Allegations'!$A$1:$AZ$1,FALSE)-1,0)
)))</f>
        <v>24</v>
      </c>
      <c r="F26" s="27"/>
      <c r="G26" s="6">
        <f t="shared" si="2"/>
        <v>-0.58620689655172409</v>
      </c>
      <c r="H26" s="1"/>
      <c r="I26" s="1"/>
      <c r="J26" s="1"/>
      <c r="K26" s="1"/>
      <c r="L26" s="1"/>
      <c r="M26" s="1"/>
    </row>
    <row r="27" spans="1:13" ht="15" customHeight="1" x14ac:dyDescent="0.25">
      <c r="A27" s="1"/>
      <c r="B27" s="17" t="s">
        <v>50</v>
      </c>
      <c r="C27" s="123">
        <f>(IF(ISERROR(VLOOKUP(CONCATENATE($B$4," ",B27),'Finalised Allegations'!$A$2:$BR$207,MATCH($G$2,'Finalised Allegations'!$A$1:$BZ$1,FALSE),0)
),"0",(VLOOKUP(CONCATENATE($B$4," ",B27),'Finalised Allegations'!$A$2:$BR$207,MATCH($G$2,'Finalised Allegations'!$A$1:$BZ$1,FALSE),0)
)))- (IF(ISERROR(VLOOKUP(CONCATENATE($B$4," ",B27),'Finalised Allegations'!$A$2:$BR$207,MATCH($E$2,'Finalised Allegations'!$A$1:$BZ$1,FALSE)-1,0)
),"0",( VLOOKUP(CONCATENATE($B$4," ",B27),'Finalised Allegations'!$A$2:$BR$207,MATCH($E$2,'Finalised Allegations'!$A$1:$BZ$1,FALSE)-1,0)
)))</f>
        <v>5</v>
      </c>
      <c r="D27" s="26"/>
      <c r="E27" s="25">
        <f>(IF(ISERROR(VLOOKUP(CONCATENATE($B$4," ",B27),'Finalised Allegations'!$A$2:$BR$207,MATCH($G$4,'Finalised Allegations'!$A$1:$AZ$1,FALSE),0)
),"0",(VLOOKUP(CONCATENATE($B$4," ",B27),'Finalised Allegations'!$A$2:$BR$207,MATCH($G$4,'Finalised Allegations'!$A$1:$AZ$1,FALSE),0)
)))- (IF(ISERROR(VLOOKUP(CONCATENATE($B$4," ",B27),'Finalised Allegations'!$A$2:$BR$207,MATCH($E$4,'Finalised Allegations'!$A$1:$AZ$1,FALSE)-1,0)
),"0",( VLOOKUP(CONCATENATE($B$4," ",B27),'Finalised Allegations'!$A$2:$BR$207,MATCH($E$4,'Finalised Allegations'!$A$1:$AZ$1,FALSE)-1,0)
)))</f>
        <v>2</v>
      </c>
      <c r="F27" s="27"/>
      <c r="G27" s="6">
        <f t="shared" si="2"/>
        <v>-0.6</v>
      </c>
      <c r="H27" s="1"/>
      <c r="I27" s="1"/>
      <c r="J27" s="1"/>
      <c r="K27" s="1"/>
      <c r="L27" s="1"/>
      <c r="M27" s="1"/>
    </row>
    <row r="28" spans="1:13" ht="15" customHeight="1" x14ac:dyDescent="0.25">
      <c r="A28" s="1"/>
      <c r="B28" s="17" t="s">
        <v>38</v>
      </c>
      <c r="C28" s="123">
        <f>(IF(ISERROR(VLOOKUP(CONCATENATE($B$4," ",B28),'Finalised Allegations'!$A$2:$BR$207,MATCH($G$2,'Finalised Allegations'!$A$1:$BZ$1,FALSE),0)
),"0",(VLOOKUP(CONCATENATE($B$4," ",B28),'Finalised Allegations'!$A$2:$BR$207,MATCH($G$2,'Finalised Allegations'!$A$1:$BZ$1,FALSE),0)
)))- (IF(ISERROR(VLOOKUP(CONCATENATE($B$4," ",B28),'Finalised Allegations'!$A$2:$BR$207,MATCH($E$2,'Finalised Allegations'!$A$1:$BZ$1,FALSE)-1,0)
),"0",( VLOOKUP(CONCATENATE($B$4," ",B28),'Finalised Allegations'!$A$2:$BR$207,MATCH($E$2,'Finalised Allegations'!$A$1:$BZ$1,FALSE)-1,0)
)))</f>
        <v>63</v>
      </c>
      <c r="D28" s="26"/>
      <c r="E28" s="25">
        <f>(IF(ISERROR(VLOOKUP(CONCATENATE($B$4," ",B28),'Finalised Allegations'!$A$2:$BR$207,MATCH($G$4,'Finalised Allegations'!$A$1:$AZ$1,FALSE),0)
),"0",(VLOOKUP(CONCATENATE($B$4," ",B28),'Finalised Allegations'!$A$2:$BR$207,MATCH($G$4,'Finalised Allegations'!$A$1:$AZ$1,FALSE),0)
)))- (IF(ISERROR(VLOOKUP(CONCATENATE($B$4," ",B28),'Finalised Allegations'!$A$2:$BR$207,MATCH($E$4,'Finalised Allegations'!$A$1:$AZ$1,FALSE)-1,0)
),"0",( VLOOKUP(CONCATENATE($B$4," ",B28),'Finalised Allegations'!$A$2:$BR$207,MATCH($E$4,'Finalised Allegations'!$A$1:$AZ$1,FALSE)-1,0)
)))</f>
        <v>84</v>
      </c>
      <c r="F28" s="27"/>
      <c r="G28" s="6">
        <f t="shared" si="2"/>
        <v>0.33333333333333331</v>
      </c>
      <c r="H28" s="1"/>
      <c r="I28" s="1"/>
      <c r="J28" s="1"/>
      <c r="K28" s="1"/>
      <c r="L28" s="1"/>
      <c r="M28" s="1"/>
    </row>
    <row r="29" spans="1:13" ht="15" customHeight="1" x14ac:dyDescent="0.25">
      <c r="A29" s="1"/>
      <c r="B29" s="17" t="s">
        <v>39</v>
      </c>
      <c r="C29" s="123">
        <f>(IF(ISERROR(VLOOKUP(CONCATENATE($B$4," ",B29),'Finalised Allegations'!$A$2:$BR$207,MATCH($G$2,'Finalised Allegations'!$A$1:$BZ$1,FALSE),0)
),"0",(VLOOKUP(CONCATENATE($B$4," ",B29),'Finalised Allegations'!$A$2:$BR$207,MATCH($G$2,'Finalised Allegations'!$A$1:$BZ$1,FALSE),0)
)))- (IF(ISERROR(VLOOKUP(CONCATENATE($B$4," ",B29),'Finalised Allegations'!$A$2:$BR$207,MATCH($E$2,'Finalised Allegations'!$A$1:$BZ$1,FALSE)-1,0)
),"0",( VLOOKUP(CONCATENATE($B$4," ",B29),'Finalised Allegations'!$A$2:$BR$207,MATCH($E$2,'Finalised Allegations'!$A$1:$BZ$1,FALSE)-1,0)
)))</f>
        <v>5</v>
      </c>
      <c r="D29" s="26"/>
      <c r="E29" s="25">
        <f>(IF(ISERROR(VLOOKUP(CONCATENATE($B$4," ",B29),'Finalised Allegations'!$A$2:$BR$207,MATCH($G$4,'Finalised Allegations'!$A$1:$AZ$1,FALSE),0)
),"0",(VLOOKUP(CONCATENATE($B$4," ",B29),'Finalised Allegations'!$A$2:$BR$207,MATCH($G$4,'Finalised Allegations'!$A$1:$AZ$1,FALSE),0)
)))- (IF(ISERROR(VLOOKUP(CONCATENATE($B$4," ",B29),'Finalised Allegations'!$A$2:$BR$207,MATCH($E$4,'Finalised Allegations'!$A$1:$AZ$1,FALSE)-1,0)
),"0",( VLOOKUP(CONCATENATE($B$4," ",B29),'Finalised Allegations'!$A$2:$BR$207,MATCH($E$4,'Finalised Allegations'!$A$1:$AZ$1,FALSE)-1,0)
)))</f>
        <v>96</v>
      </c>
      <c r="F29" s="27"/>
      <c r="G29" s="6">
        <f t="shared" si="2"/>
        <v>18.2</v>
      </c>
      <c r="H29" s="1"/>
      <c r="I29" s="1"/>
      <c r="J29" s="1"/>
      <c r="K29" s="1"/>
      <c r="L29" s="1"/>
      <c r="M29" s="1"/>
    </row>
    <row r="30" spans="1:13" ht="15" customHeight="1" x14ac:dyDescent="0.25">
      <c r="A30" s="1"/>
      <c r="B30" s="17" t="s">
        <v>41</v>
      </c>
      <c r="C30" s="123">
        <f>(IF(ISERROR(VLOOKUP(CONCATENATE($B$4," ",B30),'Finalised Allegations'!$A$2:$BR$207,MATCH($G$2,'Finalised Allegations'!$A$1:$BZ$1,FALSE),0)
),"0",(VLOOKUP(CONCATENATE($B$4," ",B30),'Finalised Allegations'!$A$2:$BR$207,MATCH($G$2,'Finalised Allegations'!$A$1:$BZ$1,FALSE),0)
)))- (IF(ISERROR(VLOOKUP(CONCATENATE($B$4," ",B30),'Finalised Allegations'!$A$2:$BR$207,MATCH($E$2,'Finalised Allegations'!$A$1:$BZ$1,FALSE)-1,0)
),"0",( VLOOKUP(CONCATENATE($B$4," ",B30),'Finalised Allegations'!$A$2:$BR$207,MATCH($E$2,'Finalised Allegations'!$A$1:$BZ$1,FALSE)-1,0)
)))</f>
        <v>4</v>
      </c>
      <c r="D30" s="26"/>
      <c r="E30" s="25">
        <f>(IF(ISERROR(VLOOKUP(CONCATENATE($B$4," ",B30),'Finalised Allegations'!$A$2:$BR$207,MATCH($G$4,'Finalised Allegations'!$A$1:$AZ$1,FALSE),0)
),"0",(VLOOKUP(CONCATENATE($B$4," ",B30),'Finalised Allegations'!$A$2:$BR$207,MATCH($G$4,'Finalised Allegations'!$A$1:$AZ$1,FALSE),0)
)))- (IF(ISERROR(VLOOKUP(CONCATENATE($B$4," ",B30),'Finalised Allegations'!$A$2:$BR$207,MATCH($E$4,'Finalised Allegations'!$A$1:$AZ$1,FALSE)-1,0)
),"0",( VLOOKUP(CONCATENATE($B$4," ",B30),'Finalised Allegations'!$A$2:$BR$207,MATCH($E$4,'Finalised Allegations'!$A$1:$AZ$1,FALSE)-1,0)
)))</f>
        <v>96</v>
      </c>
      <c r="F30" s="27"/>
      <c r="G30" s="6">
        <f t="shared" si="2"/>
        <v>23</v>
      </c>
      <c r="H30" s="1"/>
      <c r="I30" s="1"/>
      <c r="J30" s="1"/>
      <c r="K30" s="1"/>
      <c r="L30" s="1"/>
      <c r="M30" s="1"/>
    </row>
    <row r="31" spans="1:13" s="119" customFormat="1" ht="15" customHeight="1" x14ac:dyDescent="0.25">
      <c r="A31" s="1"/>
      <c r="B31" s="17" t="s">
        <v>131</v>
      </c>
      <c r="C31" s="123">
        <f>(IF(ISERROR(VLOOKUP(CONCATENATE($B$4," ",B31),'Finalised Allegations'!$A$2:$BR$207,MATCH($G$2,'Finalised Allegations'!$A$1:$BZ$1,FALSE),0)
),"0",(VLOOKUP(CONCATENATE($B$4," ",B31),'Finalised Allegations'!$A$2:$BR$207,MATCH($G$2,'Finalised Allegations'!$A$1:$BZ$1,FALSE),0)
)))- (IF(ISERROR(VLOOKUP(CONCATENATE($B$4," ",B31),'Finalised Allegations'!$A$2:$BR$207,MATCH($E$2,'Finalised Allegations'!$A$1:$BZ$1,FALSE)-1,0)
),"0",( VLOOKUP(CONCATENATE($B$4," ",B31),'Finalised Allegations'!$A$2:$BR$207,MATCH($E$2,'Finalised Allegations'!$A$1:$BZ$1,FALSE)-1,0)
)))</f>
        <v>0</v>
      </c>
      <c r="D31" s="117"/>
      <c r="E31" s="123">
        <f>(IF(ISERROR(VLOOKUP(CONCATENATE($B$4," ",B31),'Finalised Allegations'!$A$2:$BR$207,MATCH($G$4,'Finalised Allegations'!$A$1:$AZ$1,FALSE),0)
),"0",(VLOOKUP(CONCATENATE($B$4," ",B31),'Finalised Allegations'!$A$2:$BR$207,MATCH($G$4,'Finalised Allegations'!$A$1:$AZ$1,FALSE),0)
)))- (IF(ISERROR(VLOOKUP(CONCATENATE($B$4," ",B31),'Finalised Allegations'!$A$2:$BR$207,MATCH($E$4,'Finalised Allegations'!$A$1:$AZ$1,FALSE)-1,0)
),"0",( VLOOKUP(CONCATENATE($B$4," ",B31),'Finalised Allegations'!$A$2:$BR$207,MATCH($E$4,'Finalised Allegations'!$A$1:$AZ$1,FALSE)-1,0)
)))</f>
        <v>0</v>
      </c>
      <c r="F31" s="27"/>
      <c r="G31" s="6" t="str">
        <f t="shared" ref="G31" si="3">IF(ISERROR((E31-C31)/C31),"-",(E31-C31)/C31)</f>
        <v>-</v>
      </c>
      <c r="H31" s="1"/>
      <c r="I31" s="1"/>
      <c r="J31" s="1"/>
      <c r="K31" s="1"/>
      <c r="L31" s="1"/>
      <c r="M31" s="1"/>
    </row>
    <row r="32" spans="1:13" ht="15" customHeight="1" x14ac:dyDescent="0.25">
      <c r="A32" s="1"/>
      <c r="B32" s="17" t="s">
        <v>47</v>
      </c>
      <c r="C32" s="123">
        <f>(IF(ISERROR(VLOOKUP(CONCATENATE($B$4," ",B32),'Finalised Allegations'!$A$2:$BR$207,MATCH($G$2,'Finalised Allegations'!$A$1:$BZ$1,FALSE),0)
),"0",(VLOOKUP(CONCATENATE($B$4," ",B32),'Finalised Allegations'!$A$2:$BR$207,MATCH($G$2,'Finalised Allegations'!$A$1:$BZ$1,FALSE),0)
)))- (IF(ISERROR(VLOOKUP(CONCATENATE($B$4," ",B32),'Finalised Allegations'!$A$2:$BR$207,MATCH($E$2,'Finalised Allegations'!$A$1:$BZ$1,FALSE)-1,0)
),"0",( VLOOKUP(CONCATENATE($B$4," ",B32),'Finalised Allegations'!$A$2:$BR$207,MATCH($E$2,'Finalised Allegations'!$A$1:$BZ$1,FALSE)-1,0)
)))</f>
        <v>0</v>
      </c>
      <c r="D32" s="26"/>
      <c r="E32" s="25">
        <f>(IF(ISERROR(VLOOKUP(CONCATENATE($B$4," ",B32),'Finalised Allegations'!$A$2:$BR$207,MATCH($G$4,'Finalised Allegations'!$A$1:$AZ$1,FALSE),0)
),"0",(VLOOKUP(CONCATENATE($B$4," ",B32),'Finalised Allegations'!$A$2:$BR$207,MATCH($G$4,'Finalised Allegations'!$A$1:$AZ$1,FALSE),0)
)))- (IF(ISERROR(VLOOKUP(CONCATENATE($B$4," ",B32),'Finalised Allegations'!$A$2:$BR$207,MATCH($E$4,'Finalised Allegations'!$A$1:$AZ$1,FALSE)-1,0)
),"0",( VLOOKUP(CONCATENATE($B$4," ",B32),'Finalised Allegations'!$A$2:$BR$207,MATCH($E$4,'Finalised Allegations'!$A$1:$AZ$1,FALSE)-1,0)
)))</f>
        <v>0</v>
      </c>
      <c r="F32" s="27"/>
      <c r="G32" s="6" t="str">
        <f t="shared" si="2"/>
        <v>-</v>
      </c>
      <c r="H32" s="1"/>
      <c r="I32" s="1"/>
      <c r="J32" s="1"/>
      <c r="K32" s="1"/>
      <c r="L32" s="1"/>
      <c r="M32" s="1"/>
    </row>
    <row r="33" spans="1:13" ht="15" customHeight="1" x14ac:dyDescent="0.25">
      <c r="A33" s="1"/>
      <c r="B33" s="17" t="s">
        <v>46</v>
      </c>
      <c r="C33" s="123">
        <f>(IF(ISERROR(VLOOKUP(CONCATENATE($B$4," ",B33),'Finalised Allegations'!$A$2:$BR$207,MATCH($G$2,'Finalised Allegations'!$A$1:$BZ$1,FALSE),0)
),"0",(VLOOKUP(CONCATENATE($B$4," ",B33),'Finalised Allegations'!$A$2:$BR$207,MATCH($G$2,'Finalised Allegations'!$A$1:$BZ$1,FALSE),0)
)))- (IF(ISERROR(VLOOKUP(CONCATENATE($B$4," ",B33),'Finalised Allegations'!$A$2:$BR$207,MATCH($E$2,'Finalised Allegations'!$A$1:$BZ$1,FALSE)-1,0)
),"0",( VLOOKUP(CONCATENATE($B$4," ",B33),'Finalised Allegations'!$A$2:$BR$207,MATCH($E$2,'Finalised Allegations'!$A$1:$BZ$1,FALSE)-1,0)
)))</f>
        <v>20</v>
      </c>
      <c r="D33" s="26"/>
      <c r="E33" s="25">
        <f>(IF(ISERROR(VLOOKUP(CONCATENATE($B$4," ",B33),'Finalised Allegations'!$A$2:$BR$207,MATCH($G$4,'Finalised Allegations'!$A$1:$AZ$1,FALSE),0)
),"0",(VLOOKUP(CONCATENATE($B$4," ",B33),'Finalised Allegations'!$A$2:$BR$207,MATCH($G$4,'Finalised Allegations'!$A$1:$AZ$1,FALSE),0)
)))- (IF(ISERROR(VLOOKUP(CONCATENATE($B$4," ",B33),'Finalised Allegations'!$A$2:$BR$207,MATCH($E$4,'Finalised Allegations'!$A$1:$AZ$1,FALSE)-1,0)
),"0",( VLOOKUP(CONCATENATE($B$4," ",B33),'Finalised Allegations'!$A$2:$BR$207,MATCH($E$4,'Finalised Allegations'!$A$1:$AZ$1,FALSE)-1,0)
)))</f>
        <v>17</v>
      </c>
      <c r="F33" s="27"/>
      <c r="G33" s="6">
        <f t="shared" si="2"/>
        <v>-0.15</v>
      </c>
      <c r="H33" s="1"/>
      <c r="I33" s="1"/>
      <c r="J33" s="1"/>
      <c r="K33" s="1"/>
      <c r="L33" s="1"/>
      <c r="M33" s="1"/>
    </row>
    <row r="34" spans="1:13" ht="15" customHeight="1" x14ac:dyDescent="0.25">
      <c r="A34" s="1"/>
      <c r="B34" s="17" t="s">
        <v>42</v>
      </c>
      <c r="C34" s="123">
        <f>(IF(ISERROR(VLOOKUP(CONCATENATE($B$4," ",B34),'Finalised Allegations'!$A$2:$BR$207,MATCH($G$2,'Finalised Allegations'!$A$1:$BZ$1,FALSE),0)
),"0",(VLOOKUP(CONCATENATE($B$4," ",B34),'Finalised Allegations'!$A$2:$BR$207,MATCH($G$2,'Finalised Allegations'!$A$1:$BZ$1,FALSE),0)
)))- (IF(ISERROR(VLOOKUP(CONCATENATE($B$4," ",B34),'Finalised Allegations'!$A$2:$BR$207,MATCH($E$2,'Finalised Allegations'!$A$1:$BZ$1,FALSE)-1,0)
),"0",( VLOOKUP(CONCATENATE($B$4," ",B34),'Finalised Allegations'!$A$2:$BR$207,MATCH($E$2,'Finalised Allegations'!$A$1:$BZ$1,FALSE)-1,0)
)))</f>
        <v>3</v>
      </c>
      <c r="D34" s="26"/>
      <c r="E34" s="25">
        <f>(IF(ISERROR(VLOOKUP(CONCATENATE($B$4," ",B34),'Finalised Allegations'!$A$2:$BR$207,MATCH($G$4,'Finalised Allegations'!$A$1:$AZ$1,FALSE),0)
),"0",(VLOOKUP(CONCATENATE($B$4," ",B34),'Finalised Allegations'!$A$2:$BR$207,MATCH($G$4,'Finalised Allegations'!$A$1:$AZ$1,FALSE),0)
)))- (IF(ISERROR(VLOOKUP(CONCATENATE($B$4," ",B34),'Finalised Allegations'!$A$2:$BR$207,MATCH($E$4,'Finalised Allegations'!$A$1:$AZ$1,FALSE)-1,0)
),"0",( VLOOKUP(CONCATENATE($B$4," ",B34),'Finalised Allegations'!$A$2:$BR$207,MATCH($E$4,'Finalised Allegations'!$A$1:$AZ$1,FALSE)-1,0)
)))</f>
        <v>11</v>
      </c>
      <c r="F34" s="27"/>
      <c r="G34" s="6">
        <f t="shared" si="2"/>
        <v>2.6666666666666665</v>
      </c>
      <c r="H34" s="1"/>
      <c r="I34" s="1"/>
      <c r="J34" s="1"/>
      <c r="K34" s="1"/>
      <c r="L34" s="1"/>
      <c r="M34" s="1"/>
    </row>
    <row r="35" spans="1:13" ht="15" customHeight="1" x14ac:dyDescent="0.25">
      <c r="A35" s="1"/>
      <c r="B35" s="17" t="s">
        <v>44</v>
      </c>
      <c r="C35" s="123">
        <f>(IF(ISERROR(VLOOKUP(CONCATENATE($B$4," ",B35),'Finalised Allegations'!$A$2:$BR$207,MATCH($G$2,'Finalised Allegations'!$A$1:$BZ$1,FALSE),0)
),"0",(VLOOKUP(CONCATENATE($B$4," ",B35),'Finalised Allegations'!$A$2:$BR$207,MATCH($G$2,'Finalised Allegations'!$A$1:$BZ$1,FALSE),0)
)))- (IF(ISERROR(VLOOKUP(CONCATENATE($B$4," ",B35),'Finalised Allegations'!$A$2:$BR$207,MATCH($E$2,'Finalised Allegations'!$A$1:$BZ$1,FALSE)-1,0)
),"0",( VLOOKUP(CONCATENATE($B$4," ",B35),'Finalised Allegations'!$A$2:$BR$207,MATCH($E$2,'Finalised Allegations'!$A$1:$BZ$1,FALSE)-1,0)
)))</f>
        <v>0</v>
      </c>
      <c r="D35" s="26"/>
      <c r="E35" s="25">
        <f>(IF(ISERROR(VLOOKUP(CONCATENATE($B$4," ",B35),'Finalised Allegations'!$A$2:$BR$207,MATCH($G$4,'Finalised Allegations'!$A$1:$AZ$1,FALSE),0)
),"0",(VLOOKUP(CONCATENATE($B$4," ",B35),'Finalised Allegations'!$A$2:$BR$207,MATCH($G$4,'Finalised Allegations'!$A$1:$AZ$1,FALSE),0)
)))- (IF(ISERROR(VLOOKUP(CONCATENATE($B$4," ",B35),'Finalised Allegations'!$A$2:$BR$207,MATCH($E$4,'Finalised Allegations'!$A$1:$AZ$1,FALSE)-1,0)
),"0",( VLOOKUP(CONCATENATE($B$4," ",B35),'Finalised Allegations'!$A$2:$BR$207,MATCH($E$4,'Finalised Allegations'!$A$1:$AZ$1,FALSE)-1,0)
)))</f>
        <v>3</v>
      </c>
      <c r="F35" s="27"/>
      <c r="G35" s="6" t="str">
        <f t="shared" si="2"/>
        <v>-</v>
      </c>
      <c r="H35" s="1"/>
      <c r="I35" s="1"/>
      <c r="J35" s="1"/>
      <c r="K35" s="1"/>
      <c r="L35" s="1"/>
      <c r="M35" s="1"/>
    </row>
    <row r="36" spans="1:13" ht="15" customHeight="1" x14ac:dyDescent="0.25">
      <c r="A36" s="1"/>
      <c r="B36" s="17" t="s">
        <v>40</v>
      </c>
      <c r="C36" s="123">
        <f>(IF(ISERROR(VLOOKUP(CONCATENATE($B$4," ",B36),'Finalised Allegations'!$A$2:$BR$207,MATCH($G$2,'Finalised Allegations'!$A$1:$BZ$1,FALSE),0)
),"0",(VLOOKUP(CONCATENATE($B$4," ",B36),'Finalised Allegations'!$A$2:$BR$207,MATCH($G$2,'Finalised Allegations'!$A$1:$BZ$1,FALSE),0)
)))- (IF(ISERROR(VLOOKUP(CONCATENATE($B$4," ",B36),'Finalised Allegations'!$A$2:$BR$207,MATCH($E$2,'Finalised Allegations'!$A$1:$BZ$1,FALSE)-1,0)
),"0",( VLOOKUP(CONCATENATE($B$4," ",B36),'Finalised Allegations'!$A$2:$BR$207,MATCH($E$2,'Finalised Allegations'!$A$1:$BZ$1,FALSE)-1,0)
)))</f>
        <v>279</v>
      </c>
      <c r="D36" s="26"/>
      <c r="E36" s="25">
        <f>(IF(ISERROR(VLOOKUP(CONCATENATE($B$4," ",B36),'Finalised Allegations'!$A$2:$BR$207,MATCH($G$4,'Finalised Allegations'!$A$1:$AZ$1,FALSE),0)
),"0",(VLOOKUP(CONCATENATE($B$4," ",B36),'Finalised Allegations'!$A$2:$BR$207,MATCH($G$4,'Finalised Allegations'!$A$1:$AZ$1,FALSE),0)
)))- (IF(ISERROR(VLOOKUP(CONCATENATE($B$4," ",B36),'Finalised Allegations'!$A$2:$BR$207,MATCH($E$4,'Finalised Allegations'!$A$1:$AZ$1,FALSE)-1,0)
),"0",( VLOOKUP(CONCATENATE($B$4," ",B36),'Finalised Allegations'!$A$2:$BR$207,MATCH($E$4,'Finalised Allegations'!$A$1:$AZ$1,FALSE)-1,0)
)))</f>
        <v>301</v>
      </c>
      <c r="F36" s="27"/>
      <c r="G36" s="6">
        <f t="shared" si="2"/>
        <v>7.8853046594982074E-2</v>
      </c>
      <c r="H36" s="1"/>
      <c r="I36" s="1"/>
      <c r="J36" s="1"/>
      <c r="K36" s="1"/>
      <c r="L36" s="1"/>
      <c r="M36" s="1"/>
    </row>
    <row r="37" spans="1:13" x14ac:dyDescent="0.25">
      <c r="A37" s="1"/>
      <c r="B37" s="7" t="s">
        <v>4</v>
      </c>
      <c r="C37" s="22">
        <f>SUM(C20:C36)</f>
        <v>1789</v>
      </c>
      <c r="D37" s="23"/>
      <c r="E37" s="22">
        <f>SUM(E20:E36)</f>
        <v>1834</v>
      </c>
      <c r="F37" s="24"/>
      <c r="G37" s="70">
        <f>IF(ISERROR((E37-C37)/C37),"-",(E37-C37)/C37)</f>
        <v>2.5153717160424818E-2</v>
      </c>
      <c r="H37" s="1"/>
      <c r="I37" s="1"/>
      <c r="J37" s="1"/>
      <c r="K37" s="1"/>
      <c r="L37" s="1"/>
      <c r="M37" s="1"/>
    </row>
    <row r="38" spans="1:13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</sheetData>
  <sheetProtection password="83AF" sheet="1" objects="1" scenarios="1"/>
  <mergeCells count="6">
    <mergeCell ref="B6:G6"/>
    <mergeCell ref="C19:D19"/>
    <mergeCell ref="E19:F19"/>
    <mergeCell ref="B17:G17"/>
    <mergeCell ref="C7:D7"/>
    <mergeCell ref="E7:F7"/>
  </mergeCells>
  <dataValidations count="2">
    <dataValidation type="list" allowBlank="1" showInputMessage="1" showErrorMessage="1" sqref="B4:B5 H4:H15 B15">
      <formula1>Area</formula1>
    </dataValidation>
    <dataValidation type="list" allowBlank="1" showInputMessage="1" showErrorMessage="1" sqref="E2:E5 G2:G5 E15 G15">
      <formula1>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Header>&amp;CRESTRICTED</oddHeader>
    <oddFooter>&amp;CRESTRICTED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F135"/>
  <sheetViews>
    <sheetView topLeftCell="AQ1" workbookViewId="0">
      <selection activeCell="BE11" sqref="BE11"/>
    </sheetView>
  </sheetViews>
  <sheetFormatPr defaultColWidth="10.140625" defaultRowHeight="15" x14ac:dyDescent="0.25"/>
  <cols>
    <col min="1" max="1" width="44.140625" customWidth="1"/>
    <col min="2" max="2" width="10.140625" style="147"/>
    <col min="3" max="3" width="10.140625" style="110"/>
  </cols>
  <sheetData>
    <row r="1" spans="1:58" x14ac:dyDescent="0.25">
      <c r="A1" s="125" t="s">
        <v>129</v>
      </c>
      <c r="B1" s="126">
        <v>40969</v>
      </c>
      <c r="C1" s="126">
        <v>41000</v>
      </c>
      <c r="D1" s="126">
        <v>41030</v>
      </c>
      <c r="E1" s="126">
        <v>41061</v>
      </c>
      <c r="F1" s="126">
        <v>41091</v>
      </c>
      <c r="G1" s="126">
        <v>41122</v>
      </c>
      <c r="H1" s="126">
        <v>41153</v>
      </c>
      <c r="I1" s="126">
        <v>41183</v>
      </c>
      <c r="J1" s="126">
        <v>41214</v>
      </c>
      <c r="K1" s="126">
        <v>41244</v>
      </c>
      <c r="L1" s="126">
        <v>41275</v>
      </c>
      <c r="M1" s="126">
        <v>41306</v>
      </c>
      <c r="N1" s="126">
        <v>41334</v>
      </c>
      <c r="O1" s="126">
        <v>41365</v>
      </c>
      <c r="P1" s="126">
        <v>41395</v>
      </c>
      <c r="Q1" s="126">
        <v>41426</v>
      </c>
      <c r="R1" s="126">
        <v>41456</v>
      </c>
      <c r="S1" s="126">
        <v>41487</v>
      </c>
      <c r="T1" s="126">
        <v>41518</v>
      </c>
      <c r="U1" s="126">
        <v>41548</v>
      </c>
      <c r="V1" s="126">
        <v>41579</v>
      </c>
      <c r="W1" s="126">
        <v>41609</v>
      </c>
      <c r="X1" s="126">
        <v>41640</v>
      </c>
      <c r="Y1" s="126">
        <v>41671</v>
      </c>
      <c r="Z1" s="126">
        <v>41699</v>
      </c>
      <c r="AA1" s="126">
        <v>41730</v>
      </c>
      <c r="AB1" s="152">
        <v>41760</v>
      </c>
      <c r="AC1" s="152">
        <v>41791</v>
      </c>
      <c r="AD1" s="152">
        <v>41821</v>
      </c>
      <c r="AE1" s="152">
        <v>41852</v>
      </c>
      <c r="AF1" s="152">
        <v>41883</v>
      </c>
      <c r="AG1" s="152">
        <v>41913</v>
      </c>
      <c r="AH1" s="152">
        <v>41944</v>
      </c>
      <c r="AI1" s="152">
        <v>41974</v>
      </c>
      <c r="AJ1" s="152">
        <v>42005</v>
      </c>
      <c r="AK1" s="152">
        <v>42036</v>
      </c>
      <c r="AL1" s="152">
        <v>42064</v>
      </c>
      <c r="AM1" s="152">
        <v>42095</v>
      </c>
      <c r="AN1" s="152">
        <v>42125</v>
      </c>
      <c r="AO1" s="152">
        <v>42156</v>
      </c>
      <c r="AP1" s="152">
        <v>42186</v>
      </c>
      <c r="AQ1" s="152">
        <v>42217</v>
      </c>
      <c r="AR1" s="152">
        <v>42248</v>
      </c>
      <c r="AS1" s="152">
        <v>42278</v>
      </c>
      <c r="AT1" s="152">
        <v>42309</v>
      </c>
      <c r="AU1" s="152">
        <v>42339</v>
      </c>
      <c r="AV1" s="152">
        <v>42370</v>
      </c>
      <c r="AW1" s="152">
        <v>42401</v>
      </c>
      <c r="AX1" s="152">
        <v>42430</v>
      </c>
      <c r="AY1" s="152">
        <v>42461</v>
      </c>
      <c r="AZ1" s="152">
        <v>42491</v>
      </c>
      <c r="BA1" s="152">
        <v>42522</v>
      </c>
      <c r="BB1" s="152">
        <v>42552</v>
      </c>
      <c r="BC1" s="152">
        <v>42583</v>
      </c>
      <c r="BD1" s="152">
        <v>42614</v>
      </c>
      <c r="BE1" s="152">
        <v>42644</v>
      </c>
      <c r="BF1" s="152">
        <v>42675</v>
      </c>
    </row>
    <row r="2" spans="1:58" x14ac:dyDescent="0.25">
      <c r="A2" s="231" t="s">
        <v>245</v>
      </c>
      <c r="B2" s="164">
        <v>0</v>
      </c>
      <c r="C2" s="232">
        <v>0</v>
      </c>
      <c r="D2" s="232">
        <v>0</v>
      </c>
      <c r="E2" s="232">
        <v>0</v>
      </c>
      <c r="F2" s="232">
        <v>0</v>
      </c>
      <c r="G2" s="232">
        <v>0</v>
      </c>
      <c r="H2" s="232">
        <v>0</v>
      </c>
      <c r="I2" s="232">
        <v>0</v>
      </c>
      <c r="J2" s="232">
        <v>0</v>
      </c>
      <c r="K2" s="232">
        <v>1</v>
      </c>
      <c r="L2" s="232">
        <v>1</v>
      </c>
      <c r="M2" s="232">
        <v>2</v>
      </c>
      <c r="N2" s="232">
        <v>2</v>
      </c>
      <c r="O2" s="232">
        <v>4</v>
      </c>
      <c r="P2" s="232">
        <v>8</v>
      </c>
      <c r="Q2" s="232">
        <v>11</v>
      </c>
      <c r="R2" s="232">
        <v>15</v>
      </c>
      <c r="S2" s="232">
        <v>18</v>
      </c>
      <c r="T2" s="232">
        <v>24</v>
      </c>
      <c r="U2" s="232">
        <v>33</v>
      </c>
      <c r="V2" s="232">
        <v>36</v>
      </c>
      <c r="W2" s="232">
        <v>38</v>
      </c>
      <c r="X2" s="232">
        <v>40</v>
      </c>
      <c r="Y2" s="232">
        <v>40</v>
      </c>
      <c r="Z2" s="232">
        <v>43</v>
      </c>
      <c r="AA2" s="232">
        <v>43</v>
      </c>
      <c r="AB2" s="232">
        <v>43</v>
      </c>
      <c r="AC2" s="232">
        <v>44</v>
      </c>
      <c r="AD2" s="232">
        <v>44</v>
      </c>
      <c r="AE2" s="232">
        <v>47</v>
      </c>
      <c r="AF2" s="232">
        <v>50</v>
      </c>
      <c r="AG2" s="232">
        <v>56</v>
      </c>
      <c r="AH2" s="232">
        <v>58</v>
      </c>
      <c r="AI2" s="232">
        <v>64</v>
      </c>
      <c r="AJ2" s="232">
        <v>71</v>
      </c>
      <c r="AK2" s="232">
        <v>72</v>
      </c>
      <c r="AL2" s="232">
        <v>72</v>
      </c>
      <c r="AM2" s="232">
        <v>72</v>
      </c>
      <c r="AN2" s="232">
        <v>72</v>
      </c>
      <c r="AO2" s="232">
        <v>73</v>
      </c>
      <c r="AP2" s="232">
        <v>73</v>
      </c>
      <c r="AQ2" s="232">
        <v>73</v>
      </c>
      <c r="AR2" s="232">
        <v>73</v>
      </c>
      <c r="AS2" s="232">
        <v>73</v>
      </c>
      <c r="AT2" s="232">
        <v>73</v>
      </c>
      <c r="AU2" s="232">
        <v>73</v>
      </c>
      <c r="AV2" s="232">
        <v>73</v>
      </c>
      <c r="AW2" s="232">
        <v>77</v>
      </c>
      <c r="AX2" s="232">
        <v>80</v>
      </c>
    </row>
    <row r="3" spans="1:58" x14ac:dyDescent="0.25">
      <c r="A3" s="231" t="s">
        <v>400</v>
      </c>
      <c r="B3" s="165">
        <v>0</v>
      </c>
      <c r="C3" s="232">
        <v>0</v>
      </c>
      <c r="D3" s="232">
        <v>0</v>
      </c>
      <c r="E3" s="232">
        <v>0</v>
      </c>
      <c r="F3" s="232">
        <v>0</v>
      </c>
      <c r="G3" s="232">
        <v>0</v>
      </c>
      <c r="H3" s="232">
        <v>0</v>
      </c>
      <c r="I3" s="232">
        <v>0</v>
      </c>
      <c r="J3" s="232">
        <v>0</v>
      </c>
      <c r="K3" s="232">
        <v>0</v>
      </c>
      <c r="L3" s="232">
        <v>0</v>
      </c>
      <c r="M3" s="232">
        <v>0</v>
      </c>
      <c r="N3" s="232">
        <v>0</v>
      </c>
      <c r="O3" s="232">
        <v>0</v>
      </c>
      <c r="P3" s="232">
        <v>0</v>
      </c>
      <c r="Q3" s="232">
        <v>0</v>
      </c>
      <c r="R3" s="232">
        <v>0</v>
      </c>
      <c r="S3" s="232">
        <v>0</v>
      </c>
      <c r="T3" s="232">
        <v>0</v>
      </c>
      <c r="U3" s="232">
        <v>0</v>
      </c>
      <c r="V3" s="232">
        <v>0</v>
      </c>
      <c r="W3" s="232">
        <v>0</v>
      </c>
      <c r="X3" s="232">
        <v>0</v>
      </c>
      <c r="Y3" s="232">
        <v>0</v>
      </c>
      <c r="Z3" s="232">
        <v>0</v>
      </c>
      <c r="AA3" s="232">
        <v>0</v>
      </c>
      <c r="AB3" s="232">
        <v>0</v>
      </c>
      <c r="AC3" s="232">
        <v>0</v>
      </c>
      <c r="AD3" s="232">
        <v>0</v>
      </c>
      <c r="AE3" s="232">
        <v>0</v>
      </c>
      <c r="AF3" s="232">
        <v>0</v>
      </c>
      <c r="AG3" s="232">
        <v>0</v>
      </c>
      <c r="AH3" s="232">
        <v>0</v>
      </c>
      <c r="AI3" s="232">
        <v>5</v>
      </c>
      <c r="AJ3" s="232">
        <v>5</v>
      </c>
      <c r="AK3" s="232">
        <v>5</v>
      </c>
      <c r="AL3" s="232">
        <v>5</v>
      </c>
      <c r="AM3" s="232">
        <v>5</v>
      </c>
      <c r="AN3" s="232">
        <v>5</v>
      </c>
      <c r="AO3" s="232">
        <v>6</v>
      </c>
      <c r="AP3" s="232">
        <v>6</v>
      </c>
      <c r="AQ3" s="232">
        <v>6</v>
      </c>
      <c r="AR3" s="232">
        <v>6</v>
      </c>
      <c r="AS3" s="232">
        <v>7</v>
      </c>
      <c r="AT3" s="232">
        <v>7</v>
      </c>
      <c r="AU3" s="232">
        <v>7</v>
      </c>
      <c r="AV3" s="232">
        <v>7</v>
      </c>
      <c r="AW3" s="232">
        <v>9</v>
      </c>
      <c r="AX3" s="232">
        <v>9</v>
      </c>
    </row>
    <row r="4" spans="1:58" x14ac:dyDescent="0.25">
      <c r="A4" s="231" t="s">
        <v>246</v>
      </c>
      <c r="B4" s="164">
        <v>0</v>
      </c>
      <c r="C4" s="232">
        <v>0</v>
      </c>
      <c r="D4" s="232">
        <v>0</v>
      </c>
      <c r="E4" s="232">
        <v>0</v>
      </c>
      <c r="F4" s="232">
        <v>0</v>
      </c>
      <c r="G4" s="232">
        <v>0</v>
      </c>
      <c r="H4" s="232">
        <v>0</v>
      </c>
      <c r="I4" s="232">
        <v>0</v>
      </c>
      <c r="J4" s="232">
        <v>0</v>
      </c>
      <c r="K4" s="232">
        <v>3</v>
      </c>
      <c r="L4" s="232">
        <v>3</v>
      </c>
      <c r="M4" s="232">
        <v>3</v>
      </c>
      <c r="N4" s="232">
        <v>6</v>
      </c>
      <c r="O4" s="232">
        <v>6</v>
      </c>
      <c r="P4" s="232">
        <v>6</v>
      </c>
      <c r="Q4" s="232">
        <v>6</v>
      </c>
      <c r="R4" s="232">
        <v>6</v>
      </c>
      <c r="S4" s="232">
        <v>6</v>
      </c>
      <c r="T4" s="232">
        <v>6</v>
      </c>
      <c r="U4" s="232">
        <v>6</v>
      </c>
      <c r="V4" s="232">
        <v>6</v>
      </c>
      <c r="W4" s="232">
        <v>6</v>
      </c>
      <c r="X4" s="232">
        <v>6</v>
      </c>
      <c r="Y4" s="232">
        <v>6</v>
      </c>
      <c r="Z4" s="232">
        <v>6</v>
      </c>
      <c r="AA4" s="232">
        <v>6</v>
      </c>
      <c r="AB4" s="232">
        <v>6</v>
      </c>
      <c r="AC4" s="232">
        <v>6</v>
      </c>
      <c r="AD4" s="232">
        <v>6</v>
      </c>
      <c r="AE4" s="232">
        <v>6</v>
      </c>
      <c r="AF4" s="232">
        <v>6</v>
      </c>
      <c r="AG4" s="232">
        <v>6</v>
      </c>
      <c r="AH4" s="232">
        <v>6</v>
      </c>
      <c r="AI4" s="232">
        <v>6</v>
      </c>
      <c r="AJ4" s="232">
        <v>6</v>
      </c>
      <c r="AK4" s="232">
        <v>6</v>
      </c>
      <c r="AL4" s="232">
        <v>6</v>
      </c>
      <c r="AM4" s="232">
        <v>6</v>
      </c>
      <c r="AN4" s="232">
        <v>6</v>
      </c>
      <c r="AO4" s="232">
        <v>6</v>
      </c>
      <c r="AP4" s="232">
        <v>6</v>
      </c>
      <c r="AQ4" s="232">
        <v>6</v>
      </c>
      <c r="AR4" s="232">
        <v>6</v>
      </c>
      <c r="AS4" s="232">
        <v>6</v>
      </c>
      <c r="AT4" s="232">
        <v>6</v>
      </c>
      <c r="AU4" s="232">
        <v>6</v>
      </c>
      <c r="AV4" s="232">
        <v>6</v>
      </c>
      <c r="AW4" s="232">
        <v>6</v>
      </c>
      <c r="AX4" s="232">
        <v>6</v>
      </c>
    </row>
    <row r="5" spans="1:58" x14ac:dyDescent="0.25">
      <c r="A5" s="231" t="s">
        <v>416</v>
      </c>
      <c r="B5" s="165">
        <v>0</v>
      </c>
      <c r="C5" s="232">
        <v>0</v>
      </c>
      <c r="D5" s="232">
        <v>0</v>
      </c>
      <c r="E5" s="232">
        <v>0</v>
      </c>
      <c r="F5" s="232">
        <v>0</v>
      </c>
      <c r="G5" s="232">
        <v>0</v>
      </c>
      <c r="H5" s="232">
        <v>0</v>
      </c>
      <c r="I5" s="232">
        <v>0</v>
      </c>
      <c r="J5" s="232">
        <v>0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>
        <v>0</v>
      </c>
      <c r="Q5" s="232">
        <v>0</v>
      </c>
      <c r="R5" s="232">
        <v>0</v>
      </c>
      <c r="S5" s="232">
        <v>0</v>
      </c>
      <c r="T5" s="232">
        <v>0</v>
      </c>
      <c r="U5" s="232">
        <v>0</v>
      </c>
      <c r="V5" s="232">
        <v>0</v>
      </c>
      <c r="W5" s="232">
        <v>0</v>
      </c>
      <c r="X5" s="232">
        <v>0</v>
      </c>
      <c r="Y5" s="232">
        <v>0</v>
      </c>
      <c r="Z5" s="232">
        <v>0</v>
      </c>
      <c r="AA5" s="232">
        <v>0</v>
      </c>
      <c r="AB5" s="232">
        <v>0</v>
      </c>
      <c r="AC5" s="232">
        <v>0</v>
      </c>
      <c r="AD5" s="232">
        <v>0</v>
      </c>
      <c r="AE5" s="232">
        <v>0</v>
      </c>
      <c r="AF5" s="232">
        <v>0</v>
      </c>
      <c r="AG5" s="232">
        <v>0</v>
      </c>
      <c r="AH5" s="232">
        <v>0</v>
      </c>
      <c r="AI5" s="232">
        <v>0</v>
      </c>
      <c r="AJ5" s="232">
        <v>0</v>
      </c>
      <c r="AK5" s="232">
        <v>0</v>
      </c>
      <c r="AL5" s="232">
        <v>0</v>
      </c>
      <c r="AM5" s="232">
        <v>0</v>
      </c>
      <c r="AN5" s="232">
        <v>0</v>
      </c>
      <c r="AO5" s="232">
        <v>0</v>
      </c>
      <c r="AP5" s="232">
        <v>0</v>
      </c>
      <c r="AQ5" s="232">
        <v>1</v>
      </c>
      <c r="AR5" s="232">
        <v>1</v>
      </c>
      <c r="AS5" s="232">
        <v>1</v>
      </c>
      <c r="AT5" s="232">
        <v>1</v>
      </c>
      <c r="AU5" s="232">
        <v>1</v>
      </c>
      <c r="AV5" s="232">
        <v>1</v>
      </c>
      <c r="AW5" s="232">
        <v>1</v>
      </c>
      <c r="AX5" s="232">
        <v>1</v>
      </c>
    </row>
    <row r="6" spans="1:58" x14ac:dyDescent="0.25">
      <c r="A6" s="231" t="s">
        <v>247</v>
      </c>
      <c r="B6" s="164">
        <v>0</v>
      </c>
      <c r="C6" s="232">
        <v>0</v>
      </c>
      <c r="D6" s="232">
        <v>0</v>
      </c>
      <c r="E6" s="232">
        <v>0</v>
      </c>
      <c r="F6" s="232">
        <v>0</v>
      </c>
      <c r="G6" s="232">
        <v>0</v>
      </c>
      <c r="H6" s="232">
        <v>0</v>
      </c>
      <c r="I6" s="232">
        <v>0</v>
      </c>
      <c r="J6" s="232">
        <v>2</v>
      </c>
      <c r="K6" s="232">
        <v>2</v>
      </c>
      <c r="L6" s="232">
        <v>2</v>
      </c>
      <c r="M6" s="232">
        <v>2</v>
      </c>
      <c r="N6" s="232">
        <v>2</v>
      </c>
      <c r="O6" s="232">
        <v>2</v>
      </c>
      <c r="P6" s="232">
        <v>2</v>
      </c>
      <c r="Q6" s="232">
        <v>2</v>
      </c>
      <c r="R6" s="232">
        <v>2</v>
      </c>
      <c r="S6" s="232">
        <v>3</v>
      </c>
      <c r="T6" s="232">
        <v>3</v>
      </c>
      <c r="U6" s="232">
        <v>3</v>
      </c>
      <c r="V6" s="232">
        <v>3</v>
      </c>
      <c r="W6" s="232">
        <v>3</v>
      </c>
      <c r="X6" s="232">
        <v>3</v>
      </c>
      <c r="Y6" s="232">
        <v>3</v>
      </c>
      <c r="Z6" s="232">
        <v>3</v>
      </c>
      <c r="AA6" s="232">
        <v>3</v>
      </c>
      <c r="AB6" s="232">
        <v>3</v>
      </c>
      <c r="AC6" s="232">
        <v>3</v>
      </c>
      <c r="AD6" s="232">
        <v>3</v>
      </c>
      <c r="AE6" s="232">
        <v>3</v>
      </c>
      <c r="AF6" s="232">
        <v>3</v>
      </c>
      <c r="AG6" s="232">
        <v>3</v>
      </c>
      <c r="AH6" s="232">
        <v>3</v>
      </c>
      <c r="AI6" s="232">
        <v>3</v>
      </c>
      <c r="AJ6" s="232">
        <v>3</v>
      </c>
      <c r="AK6" s="232">
        <v>3</v>
      </c>
      <c r="AL6" s="232">
        <v>3</v>
      </c>
      <c r="AM6" s="232">
        <v>3</v>
      </c>
      <c r="AN6" s="232">
        <v>3</v>
      </c>
      <c r="AO6" s="232">
        <v>3</v>
      </c>
      <c r="AP6" s="232">
        <v>3</v>
      </c>
      <c r="AQ6" s="232">
        <v>3</v>
      </c>
      <c r="AR6" s="232">
        <v>3</v>
      </c>
      <c r="AS6" s="232">
        <v>3</v>
      </c>
      <c r="AT6" s="232">
        <v>3</v>
      </c>
      <c r="AU6" s="232">
        <v>3</v>
      </c>
      <c r="AV6" s="232">
        <v>3</v>
      </c>
      <c r="AW6" s="232">
        <v>3</v>
      </c>
      <c r="AX6" s="232">
        <v>3</v>
      </c>
    </row>
    <row r="7" spans="1:58" x14ac:dyDescent="0.25">
      <c r="A7" s="231" t="s">
        <v>248</v>
      </c>
      <c r="B7" s="165">
        <v>0</v>
      </c>
      <c r="C7" s="232">
        <v>0</v>
      </c>
      <c r="D7" s="232">
        <v>1</v>
      </c>
      <c r="E7" s="232">
        <v>2</v>
      </c>
      <c r="F7" s="232">
        <v>3</v>
      </c>
      <c r="G7" s="232">
        <v>3</v>
      </c>
      <c r="H7" s="232">
        <v>3</v>
      </c>
      <c r="I7" s="232">
        <v>3</v>
      </c>
      <c r="J7" s="232">
        <v>4</v>
      </c>
      <c r="K7" s="232">
        <v>4</v>
      </c>
      <c r="L7" s="232">
        <v>5</v>
      </c>
      <c r="M7" s="232">
        <v>5</v>
      </c>
      <c r="N7" s="232">
        <v>5</v>
      </c>
      <c r="O7" s="232">
        <v>5</v>
      </c>
      <c r="P7" s="232">
        <v>10</v>
      </c>
      <c r="Q7" s="232">
        <v>10</v>
      </c>
      <c r="R7" s="232">
        <v>10</v>
      </c>
      <c r="S7" s="232">
        <v>10</v>
      </c>
      <c r="T7" s="232">
        <v>10</v>
      </c>
      <c r="U7" s="232">
        <v>10</v>
      </c>
      <c r="V7" s="232">
        <v>10</v>
      </c>
      <c r="W7" s="232">
        <v>10</v>
      </c>
      <c r="X7" s="232">
        <v>10</v>
      </c>
      <c r="Y7" s="232">
        <v>10</v>
      </c>
      <c r="Z7" s="232">
        <v>10</v>
      </c>
      <c r="AA7" s="232">
        <v>10</v>
      </c>
      <c r="AB7" s="232">
        <v>10</v>
      </c>
      <c r="AC7" s="232">
        <v>10</v>
      </c>
      <c r="AD7" s="232">
        <v>10</v>
      </c>
      <c r="AE7" s="232">
        <v>10</v>
      </c>
      <c r="AF7" s="232">
        <v>10</v>
      </c>
      <c r="AG7" s="232">
        <v>10</v>
      </c>
      <c r="AH7" s="232">
        <v>10</v>
      </c>
      <c r="AI7" s="232">
        <v>10</v>
      </c>
      <c r="AJ7" s="232">
        <v>10</v>
      </c>
      <c r="AK7" s="232">
        <v>10</v>
      </c>
      <c r="AL7" s="232">
        <v>10</v>
      </c>
      <c r="AM7" s="232">
        <v>10</v>
      </c>
      <c r="AN7" s="232">
        <v>10</v>
      </c>
      <c r="AO7" s="232">
        <v>10</v>
      </c>
      <c r="AP7" s="232">
        <v>10</v>
      </c>
      <c r="AQ7" s="232">
        <v>10</v>
      </c>
      <c r="AR7" s="232">
        <v>10</v>
      </c>
      <c r="AS7" s="232">
        <v>10</v>
      </c>
      <c r="AT7" s="232">
        <v>10</v>
      </c>
      <c r="AU7" s="232">
        <v>10</v>
      </c>
      <c r="AV7" s="232">
        <v>10</v>
      </c>
      <c r="AW7" s="232">
        <v>10</v>
      </c>
      <c r="AX7" s="232">
        <v>10</v>
      </c>
    </row>
    <row r="8" spans="1:58" x14ac:dyDescent="0.25">
      <c r="A8" s="231" t="s">
        <v>249</v>
      </c>
      <c r="B8" s="164">
        <v>0</v>
      </c>
      <c r="C8" s="232">
        <v>5</v>
      </c>
      <c r="D8" s="232">
        <v>13</v>
      </c>
      <c r="E8" s="232">
        <v>35</v>
      </c>
      <c r="F8" s="232">
        <v>54</v>
      </c>
      <c r="G8" s="232">
        <v>68</v>
      </c>
      <c r="H8" s="232">
        <v>74</v>
      </c>
      <c r="I8" s="232">
        <v>86</v>
      </c>
      <c r="J8" s="232">
        <v>106</v>
      </c>
      <c r="K8" s="232">
        <v>125</v>
      </c>
      <c r="L8" s="232">
        <v>138</v>
      </c>
      <c r="M8" s="232">
        <v>168</v>
      </c>
      <c r="N8" s="232">
        <v>193</v>
      </c>
      <c r="O8" s="232">
        <v>216</v>
      </c>
      <c r="P8" s="232">
        <v>258</v>
      </c>
      <c r="Q8" s="232">
        <v>268</v>
      </c>
      <c r="R8" s="232">
        <v>298</v>
      </c>
      <c r="S8" s="232">
        <v>307</v>
      </c>
      <c r="T8" s="232">
        <v>333</v>
      </c>
      <c r="U8" s="232">
        <v>362</v>
      </c>
      <c r="V8" s="232">
        <v>388</v>
      </c>
      <c r="W8" s="232">
        <v>415</v>
      </c>
      <c r="X8" s="232">
        <v>456</v>
      </c>
      <c r="Y8" s="232">
        <v>474</v>
      </c>
      <c r="Z8" s="232">
        <v>504</v>
      </c>
      <c r="AA8" s="232">
        <v>534</v>
      </c>
      <c r="AB8" s="232">
        <v>553</v>
      </c>
      <c r="AC8" s="232">
        <v>596</v>
      </c>
      <c r="AD8" s="232">
        <v>685</v>
      </c>
      <c r="AE8" s="232">
        <v>708</v>
      </c>
      <c r="AF8" s="232">
        <v>750</v>
      </c>
      <c r="AG8" s="232">
        <v>796</v>
      </c>
      <c r="AH8" s="232">
        <v>816</v>
      </c>
      <c r="AI8" s="232">
        <v>841</v>
      </c>
      <c r="AJ8" s="232">
        <v>867</v>
      </c>
      <c r="AK8" s="232">
        <v>914</v>
      </c>
      <c r="AL8" s="232">
        <v>938</v>
      </c>
      <c r="AM8" s="232">
        <v>941</v>
      </c>
      <c r="AN8" s="232">
        <v>989</v>
      </c>
      <c r="AO8" s="232">
        <v>1002</v>
      </c>
      <c r="AP8" s="232">
        <v>1014</v>
      </c>
      <c r="AQ8" s="232">
        <v>1057</v>
      </c>
      <c r="AR8" s="232">
        <v>1070</v>
      </c>
      <c r="AS8" s="232">
        <v>1099</v>
      </c>
      <c r="AT8" s="232">
        <v>1122</v>
      </c>
      <c r="AU8" s="232">
        <v>1134</v>
      </c>
      <c r="AV8" s="232">
        <v>1162</v>
      </c>
      <c r="AW8" s="232">
        <v>1206</v>
      </c>
      <c r="AX8" s="232">
        <v>1225</v>
      </c>
    </row>
    <row r="9" spans="1:58" x14ac:dyDescent="0.25">
      <c r="A9" s="231" t="s">
        <v>250</v>
      </c>
      <c r="B9" s="165">
        <v>0</v>
      </c>
      <c r="C9" s="232">
        <v>0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2</v>
      </c>
      <c r="N9" s="232">
        <v>5</v>
      </c>
      <c r="O9" s="232">
        <v>7</v>
      </c>
      <c r="P9" s="232">
        <v>7</v>
      </c>
      <c r="Q9" s="232">
        <v>8</v>
      </c>
      <c r="R9" s="232">
        <v>8</v>
      </c>
      <c r="S9" s="232">
        <v>8</v>
      </c>
      <c r="T9" s="232">
        <v>9</v>
      </c>
      <c r="U9" s="232">
        <v>9</v>
      </c>
      <c r="V9" s="232">
        <v>10</v>
      </c>
      <c r="W9" s="232">
        <v>10</v>
      </c>
      <c r="X9" s="232">
        <v>28</v>
      </c>
      <c r="Y9" s="232">
        <v>28</v>
      </c>
      <c r="Z9" s="232">
        <v>29</v>
      </c>
      <c r="AA9" s="232">
        <v>39</v>
      </c>
      <c r="AB9" s="232">
        <v>39</v>
      </c>
      <c r="AC9" s="232">
        <v>40</v>
      </c>
      <c r="AD9" s="232">
        <v>43</v>
      </c>
      <c r="AE9" s="232">
        <v>43</v>
      </c>
      <c r="AF9" s="232">
        <v>43</v>
      </c>
      <c r="AG9" s="232">
        <v>43</v>
      </c>
      <c r="AH9" s="232">
        <v>45</v>
      </c>
      <c r="AI9" s="232">
        <v>45</v>
      </c>
      <c r="AJ9" s="232">
        <v>49</v>
      </c>
      <c r="AK9" s="232">
        <v>49</v>
      </c>
      <c r="AL9" s="232">
        <v>49</v>
      </c>
      <c r="AM9" s="232">
        <v>49</v>
      </c>
      <c r="AN9" s="232">
        <v>49</v>
      </c>
      <c r="AO9" s="232">
        <v>51</v>
      </c>
      <c r="AP9" s="232">
        <v>51</v>
      </c>
      <c r="AQ9" s="232">
        <v>52</v>
      </c>
      <c r="AR9" s="232">
        <v>52</v>
      </c>
      <c r="AS9" s="232">
        <v>52</v>
      </c>
      <c r="AT9" s="232">
        <v>54</v>
      </c>
      <c r="AU9" s="232">
        <v>54</v>
      </c>
      <c r="AV9" s="232">
        <v>54</v>
      </c>
      <c r="AW9" s="232">
        <v>54</v>
      </c>
      <c r="AX9" s="232">
        <v>54</v>
      </c>
    </row>
    <row r="10" spans="1:58" x14ac:dyDescent="0.25">
      <c r="A10" s="231" t="s">
        <v>251</v>
      </c>
      <c r="B10" s="164">
        <v>0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2</v>
      </c>
      <c r="AE10" s="232">
        <v>2</v>
      </c>
      <c r="AF10" s="232">
        <v>2</v>
      </c>
      <c r="AG10" s="232">
        <v>2</v>
      </c>
      <c r="AH10" s="232">
        <v>2</v>
      </c>
      <c r="AI10" s="232">
        <v>2</v>
      </c>
      <c r="AJ10" s="232">
        <v>2</v>
      </c>
      <c r="AK10" s="232">
        <v>2</v>
      </c>
      <c r="AL10" s="232">
        <v>2</v>
      </c>
      <c r="AM10" s="232">
        <v>2</v>
      </c>
      <c r="AN10" s="232">
        <v>2</v>
      </c>
      <c r="AO10" s="232">
        <v>2</v>
      </c>
      <c r="AP10" s="232">
        <v>3</v>
      </c>
      <c r="AQ10" s="232">
        <v>3</v>
      </c>
      <c r="AR10" s="232">
        <v>3</v>
      </c>
      <c r="AS10" s="232">
        <v>3</v>
      </c>
      <c r="AT10" s="232">
        <v>3</v>
      </c>
      <c r="AU10" s="232">
        <v>3</v>
      </c>
      <c r="AV10" s="232">
        <v>4</v>
      </c>
      <c r="AW10" s="232">
        <v>4</v>
      </c>
      <c r="AX10" s="232">
        <v>4</v>
      </c>
    </row>
    <row r="11" spans="1:58" x14ac:dyDescent="0.25">
      <c r="A11" s="231" t="s">
        <v>252</v>
      </c>
      <c r="B11" s="165">
        <v>0</v>
      </c>
      <c r="C11" s="232">
        <v>2</v>
      </c>
      <c r="D11" s="232">
        <v>4</v>
      </c>
      <c r="E11" s="232">
        <v>4</v>
      </c>
      <c r="F11" s="232">
        <v>4</v>
      </c>
      <c r="G11" s="232">
        <v>9</v>
      </c>
      <c r="H11" s="232">
        <v>9</v>
      </c>
      <c r="I11" s="232">
        <v>9</v>
      </c>
      <c r="J11" s="232">
        <v>19</v>
      </c>
      <c r="K11" s="232">
        <v>19</v>
      </c>
      <c r="L11" s="232">
        <v>32</v>
      </c>
      <c r="M11" s="232">
        <v>37</v>
      </c>
      <c r="N11" s="232">
        <v>41</v>
      </c>
      <c r="O11" s="232">
        <v>41</v>
      </c>
      <c r="P11" s="232">
        <v>45</v>
      </c>
      <c r="Q11" s="232">
        <v>46</v>
      </c>
      <c r="R11" s="232">
        <v>47</v>
      </c>
      <c r="S11" s="232">
        <v>47</v>
      </c>
      <c r="T11" s="232">
        <v>48</v>
      </c>
      <c r="U11" s="232">
        <v>49</v>
      </c>
      <c r="V11" s="232">
        <v>49</v>
      </c>
      <c r="W11" s="232">
        <v>49</v>
      </c>
      <c r="X11" s="232">
        <v>49</v>
      </c>
      <c r="Y11" s="232">
        <v>49</v>
      </c>
      <c r="Z11" s="232">
        <v>53</v>
      </c>
      <c r="AA11" s="232">
        <v>54</v>
      </c>
      <c r="AB11" s="232">
        <v>55</v>
      </c>
      <c r="AC11" s="232">
        <v>58</v>
      </c>
      <c r="AD11" s="232">
        <v>68</v>
      </c>
      <c r="AE11" s="232">
        <v>68</v>
      </c>
      <c r="AF11" s="232">
        <v>68</v>
      </c>
      <c r="AG11" s="232">
        <v>74</v>
      </c>
      <c r="AH11" s="232">
        <v>74</v>
      </c>
      <c r="AI11" s="232">
        <v>77</v>
      </c>
      <c r="AJ11" s="232">
        <v>77</v>
      </c>
      <c r="AK11" s="232">
        <v>77</v>
      </c>
      <c r="AL11" s="232">
        <v>86</v>
      </c>
      <c r="AM11" s="232">
        <v>86</v>
      </c>
      <c r="AN11" s="232">
        <v>89</v>
      </c>
      <c r="AO11" s="232">
        <v>89</v>
      </c>
      <c r="AP11" s="232">
        <v>89</v>
      </c>
      <c r="AQ11" s="232">
        <v>91</v>
      </c>
      <c r="AR11" s="232">
        <v>91</v>
      </c>
      <c r="AS11" s="232">
        <v>91</v>
      </c>
      <c r="AT11" s="232">
        <v>91</v>
      </c>
      <c r="AU11" s="232">
        <v>91</v>
      </c>
      <c r="AV11" s="232">
        <v>91</v>
      </c>
      <c r="AW11" s="232">
        <v>91</v>
      </c>
      <c r="AX11" s="232">
        <v>91</v>
      </c>
    </row>
    <row r="12" spans="1:58" x14ac:dyDescent="0.25">
      <c r="A12" s="231" t="s">
        <v>253</v>
      </c>
      <c r="B12" s="164">
        <v>0</v>
      </c>
      <c r="C12" s="232">
        <v>8</v>
      </c>
      <c r="D12" s="232">
        <v>19</v>
      </c>
      <c r="E12" s="232">
        <v>32</v>
      </c>
      <c r="F12" s="232">
        <v>38</v>
      </c>
      <c r="G12" s="232">
        <v>48</v>
      </c>
      <c r="H12" s="232">
        <v>65</v>
      </c>
      <c r="I12" s="232">
        <v>91</v>
      </c>
      <c r="J12" s="232">
        <v>99</v>
      </c>
      <c r="K12" s="232">
        <v>103</v>
      </c>
      <c r="L12" s="232">
        <v>108</v>
      </c>
      <c r="M12" s="232">
        <v>119</v>
      </c>
      <c r="N12" s="232">
        <v>127</v>
      </c>
      <c r="O12" s="232">
        <v>130</v>
      </c>
      <c r="P12" s="232">
        <v>134</v>
      </c>
      <c r="Q12" s="232">
        <v>134</v>
      </c>
      <c r="R12" s="232">
        <v>134</v>
      </c>
      <c r="S12" s="232">
        <v>136</v>
      </c>
      <c r="T12" s="232">
        <v>136</v>
      </c>
      <c r="U12" s="232">
        <v>136</v>
      </c>
      <c r="V12" s="232">
        <v>136</v>
      </c>
      <c r="W12" s="232">
        <v>136</v>
      </c>
      <c r="X12" s="232">
        <v>136</v>
      </c>
      <c r="Y12" s="232">
        <v>136</v>
      </c>
      <c r="Z12" s="232">
        <v>136</v>
      </c>
      <c r="AA12" s="232">
        <v>136</v>
      </c>
      <c r="AB12" s="232">
        <v>136</v>
      </c>
      <c r="AC12" s="232">
        <v>136</v>
      </c>
      <c r="AD12" s="232">
        <v>136</v>
      </c>
      <c r="AE12" s="232">
        <v>136</v>
      </c>
      <c r="AF12" s="232">
        <v>136</v>
      </c>
      <c r="AG12" s="232">
        <v>136</v>
      </c>
      <c r="AH12" s="232">
        <v>136</v>
      </c>
      <c r="AI12" s="232">
        <v>136</v>
      </c>
      <c r="AJ12" s="232">
        <v>136</v>
      </c>
      <c r="AK12" s="232">
        <v>136</v>
      </c>
      <c r="AL12" s="232">
        <v>136</v>
      </c>
      <c r="AM12" s="232">
        <v>136</v>
      </c>
      <c r="AN12" s="232">
        <v>136</v>
      </c>
      <c r="AO12" s="232">
        <v>136</v>
      </c>
      <c r="AP12" s="232">
        <v>136</v>
      </c>
      <c r="AQ12" s="232">
        <v>136</v>
      </c>
      <c r="AR12" s="232">
        <v>136</v>
      </c>
      <c r="AS12" s="232">
        <v>139</v>
      </c>
      <c r="AT12" s="232">
        <v>144</v>
      </c>
      <c r="AU12" s="232">
        <v>144</v>
      </c>
      <c r="AV12" s="232">
        <v>160</v>
      </c>
      <c r="AW12" s="232">
        <v>163</v>
      </c>
      <c r="AX12" s="232">
        <v>175</v>
      </c>
    </row>
    <row r="13" spans="1:58" x14ac:dyDescent="0.25">
      <c r="A13" s="231" t="s">
        <v>254</v>
      </c>
      <c r="B13" s="165">
        <v>0</v>
      </c>
      <c r="C13" s="232">
        <v>0</v>
      </c>
      <c r="D13" s="232">
        <v>0</v>
      </c>
      <c r="E13" s="232">
        <v>0</v>
      </c>
      <c r="F13" s="232">
        <v>2</v>
      </c>
      <c r="G13" s="232">
        <v>6</v>
      </c>
      <c r="H13" s="232">
        <v>10</v>
      </c>
      <c r="I13" s="232">
        <v>13</v>
      </c>
      <c r="J13" s="232">
        <v>15</v>
      </c>
      <c r="K13" s="232">
        <v>15</v>
      </c>
      <c r="L13" s="232">
        <v>17</v>
      </c>
      <c r="M13" s="232">
        <v>17</v>
      </c>
      <c r="N13" s="232">
        <v>17</v>
      </c>
      <c r="O13" s="232">
        <v>17</v>
      </c>
      <c r="P13" s="232">
        <v>17</v>
      </c>
      <c r="Q13" s="232">
        <v>17</v>
      </c>
      <c r="R13" s="232">
        <v>17</v>
      </c>
      <c r="S13" s="232">
        <v>17</v>
      </c>
      <c r="T13" s="232">
        <v>17</v>
      </c>
      <c r="U13" s="232">
        <v>17</v>
      </c>
      <c r="V13" s="232">
        <v>17</v>
      </c>
      <c r="W13" s="232">
        <v>17</v>
      </c>
      <c r="X13" s="232">
        <v>17</v>
      </c>
      <c r="Y13" s="232">
        <v>17</v>
      </c>
      <c r="Z13" s="232">
        <v>17</v>
      </c>
      <c r="AA13" s="232">
        <v>17</v>
      </c>
      <c r="AB13" s="232">
        <v>17</v>
      </c>
      <c r="AC13" s="232">
        <v>17</v>
      </c>
      <c r="AD13" s="232">
        <v>17</v>
      </c>
      <c r="AE13" s="232">
        <v>17</v>
      </c>
      <c r="AF13" s="232">
        <v>17</v>
      </c>
      <c r="AG13" s="232">
        <v>17</v>
      </c>
      <c r="AH13" s="232">
        <v>17</v>
      </c>
      <c r="AI13" s="232">
        <v>17</v>
      </c>
      <c r="AJ13" s="232">
        <v>17</v>
      </c>
      <c r="AK13" s="232">
        <v>17</v>
      </c>
      <c r="AL13" s="232">
        <v>17</v>
      </c>
      <c r="AM13" s="232">
        <v>17</v>
      </c>
      <c r="AN13" s="232">
        <v>17</v>
      </c>
      <c r="AO13" s="232">
        <v>17</v>
      </c>
      <c r="AP13" s="232">
        <v>17</v>
      </c>
      <c r="AQ13" s="232">
        <v>17</v>
      </c>
      <c r="AR13" s="232">
        <v>18</v>
      </c>
      <c r="AS13" s="232">
        <v>19</v>
      </c>
      <c r="AT13" s="232">
        <v>22</v>
      </c>
      <c r="AU13" s="232">
        <v>24</v>
      </c>
      <c r="AV13" s="232">
        <v>24</v>
      </c>
      <c r="AW13" s="232">
        <v>32</v>
      </c>
      <c r="AX13" s="232">
        <v>32</v>
      </c>
    </row>
    <row r="14" spans="1:58" x14ac:dyDescent="0.25">
      <c r="A14" s="231" t="s">
        <v>255</v>
      </c>
      <c r="B14" s="164">
        <v>0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1</v>
      </c>
      <c r="R14" s="232">
        <v>1</v>
      </c>
      <c r="S14" s="232">
        <v>1</v>
      </c>
      <c r="T14" s="232">
        <v>1</v>
      </c>
      <c r="U14" s="232">
        <v>1</v>
      </c>
      <c r="V14" s="232">
        <v>1</v>
      </c>
      <c r="W14" s="232">
        <v>1</v>
      </c>
      <c r="X14" s="232">
        <v>1</v>
      </c>
      <c r="Y14" s="232">
        <v>1</v>
      </c>
      <c r="Z14" s="232">
        <v>1</v>
      </c>
      <c r="AA14" s="232">
        <v>1</v>
      </c>
      <c r="AB14" s="232">
        <v>1</v>
      </c>
      <c r="AC14" s="232">
        <v>1</v>
      </c>
      <c r="AD14" s="232">
        <v>1</v>
      </c>
      <c r="AE14" s="232">
        <v>1</v>
      </c>
      <c r="AF14" s="232">
        <v>1</v>
      </c>
      <c r="AG14" s="232">
        <v>1</v>
      </c>
      <c r="AH14" s="232">
        <v>1</v>
      </c>
      <c r="AI14" s="232">
        <v>1</v>
      </c>
      <c r="AJ14" s="232">
        <v>1</v>
      </c>
      <c r="AK14" s="232">
        <v>1</v>
      </c>
      <c r="AL14" s="232">
        <v>1</v>
      </c>
      <c r="AM14" s="232">
        <v>1</v>
      </c>
      <c r="AN14" s="232">
        <v>1</v>
      </c>
      <c r="AO14" s="232">
        <v>1</v>
      </c>
      <c r="AP14" s="232">
        <v>1</v>
      </c>
      <c r="AQ14" s="232">
        <v>1</v>
      </c>
      <c r="AR14" s="232">
        <v>1</v>
      </c>
      <c r="AS14" s="232">
        <v>1</v>
      </c>
      <c r="AT14" s="232">
        <v>1</v>
      </c>
      <c r="AU14" s="232">
        <v>1</v>
      </c>
      <c r="AV14" s="232">
        <v>1</v>
      </c>
      <c r="AW14" s="232">
        <v>1</v>
      </c>
      <c r="AX14" s="232">
        <v>1</v>
      </c>
    </row>
    <row r="15" spans="1:58" x14ac:dyDescent="0.25">
      <c r="A15" s="231" t="s">
        <v>256</v>
      </c>
      <c r="B15" s="165">
        <v>0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3</v>
      </c>
      <c r="K15" s="232">
        <v>5</v>
      </c>
      <c r="L15" s="232">
        <v>5</v>
      </c>
      <c r="M15" s="232">
        <v>5</v>
      </c>
      <c r="N15" s="232">
        <v>5</v>
      </c>
      <c r="O15" s="232">
        <v>7</v>
      </c>
      <c r="P15" s="232">
        <v>7</v>
      </c>
      <c r="Q15" s="232">
        <v>9</v>
      </c>
      <c r="R15" s="232">
        <v>10</v>
      </c>
      <c r="S15" s="232">
        <v>10</v>
      </c>
      <c r="T15" s="232">
        <v>10</v>
      </c>
      <c r="U15" s="232">
        <v>10</v>
      </c>
      <c r="V15" s="232">
        <v>11</v>
      </c>
      <c r="W15" s="232">
        <v>11</v>
      </c>
      <c r="X15" s="232">
        <v>11</v>
      </c>
      <c r="Y15" s="232">
        <v>11</v>
      </c>
      <c r="Z15" s="232">
        <v>11</v>
      </c>
      <c r="AA15" s="232">
        <v>11</v>
      </c>
      <c r="AB15" s="232">
        <v>12</v>
      </c>
      <c r="AC15" s="232">
        <v>12</v>
      </c>
      <c r="AD15" s="232">
        <v>13</v>
      </c>
      <c r="AE15" s="232">
        <v>13</v>
      </c>
      <c r="AF15" s="232">
        <v>13</v>
      </c>
      <c r="AG15" s="232">
        <v>13</v>
      </c>
      <c r="AH15" s="232">
        <v>13</v>
      </c>
      <c r="AI15" s="232">
        <v>14</v>
      </c>
      <c r="AJ15" s="232">
        <v>14</v>
      </c>
      <c r="AK15" s="232">
        <v>14</v>
      </c>
      <c r="AL15" s="232">
        <v>15</v>
      </c>
      <c r="AM15" s="232">
        <v>15</v>
      </c>
      <c r="AN15" s="232">
        <v>15</v>
      </c>
      <c r="AO15" s="232">
        <v>15</v>
      </c>
      <c r="AP15" s="232">
        <v>15</v>
      </c>
      <c r="AQ15" s="232">
        <v>15</v>
      </c>
      <c r="AR15" s="232">
        <v>15</v>
      </c>
      <c r="AS15" s="232">
        <v>15</v>
      </c>
      <c r="AT15" s="232">
        <v>15</v>
      </c>
      <c r="AU15" s="232">
        <v>15</v>
      </c>
      <c r="AV15" s="232">
        <v>15</v>
      </c>
      <c r="AW15" s="232">
        <v>15</v>
      </c>
      <c r="AX15" s="232">
        <v>15</v>
      </c>
    </row>
    <row r="16" spans="1:58" x14ac:dyDescent="0.25">
      <c r="A16" s="231" t="s">
        <v>257</v>
      </c>
      <c r="B16" s="164">
        <v>0</v>
      </c>
      <c r="C16" s="232">
        <v>1</v>
      </c>
      <c r="D16" s="232">
        <v>3</v>
      </c>
      <c r="E16" s="232">
        <v>5</v>
      </c>
      <c r="F16" s="232">
        <v>6</v>
      </c>
      <c r="G16" s="232">
        <v>6</v>
      </c>
      <c r="H16" s="232">
        <v>8</v>
      </c>
      <c r="I16" s="232">
        <v>9</v>
      </c>
      <c r="J16" s="232">
        <v>9</v>
      </c>
      <c r="K16" s="232">
        <v>12</v>
      </c>
      <c r="L16" s="232">
        <v>13</v>
      </c>
      <c r="M16" s="232">
        <v>13</v>
      </c>
      <c r="N16" s="232">
        <v>13</v>
      </c>
      <c r="O16" s="232">
        <v>14</v>
      </c>
      <c r="P16" s="232">
        <v>15</v>
      </c>
      <c r="Q16" s="232">
        <v>15</v>
      </c>
      <c r="R16" s="232">
        <v>15</v>
      </c>
      <c r="S16" s="232">
        <v>16</v>
      </c>
      <c r="T16" s="232">
        <v>16</v>
      </c>
      <c r="U16" s="232">
        <v>16</v>
      </c>
      <c r="V16" s="232">
        <v>16</v>
      </c>
      <c r="W16" s="232">
        <v>16</v>
      </c>
      <c r="X16" s="232">
        <v>18</v>
      </c>
      <c r="Y16" s="232">
        <v>18</v>
      </c>
      <c r="Z16" s="232">
        <v>18</v>
      </c>
      <c r="AA16" s="232">
        <v>18</v>
      </c>
      <c r="AB16" s="232">
        <v>18</v>
      </c>
      <c r="AC16" s="232">
        <v>18</v>
      </c>
      <c r="AD16" s="232">
        <v>18</v>
      </c>
      <c r="AE16" s="232">
        <v>18</v>
      </c>
      <c r="AF16" s="232">
        <v>18</v>
      </c>
      <c r="AG16" s="232">
        <v>18</v>
      </c>
      <c r="AH16" s="232">
        <v>18</v>
      </c>
      <c r="AI16" s="232">
        <v>18</v>
      </c>
      <c r="AJ16" s="232">
        <v>18</v>
      </c>
      <c r="AK16" s="232">
        <v>18</v>
      </c>
      <c r="AL16" s="232">
        <v>18</v>
      </c>
      <c r="AM16" s="232">
        <v>18</v>
      </c>
      <c r="AN16" s="232">
        <v>18</v>
      </c>
      <c r="AO16" s="232">
        <v>18</v>
      </c>
      <c r="AP16" s="232">
        <v>18</v>
      </c>
      <c r="AQ16" s="232">
        <v>18</v>
      </c>
      <c r="AR16" s="232">
        <v>18</v>
      </c>
      <c r="AS16" s="232">
        <v>18</v>
      </c>
      <c r="AT16" s="232">
        <v>18</v>
      </c>
      <c r="AU16" s="232">
        <v>18</v>
      </c>
      <c r="AV16" s="232">
        <v>21</v>
      </c>
      <c r="AW16" s="232">
        <v>21</v>
      </c>
      <c r="AX16" s="232">
        <v>21</v>
      </c>
    </row>
    <row r="17" spans="1:50" x14ac:dyDescent="0.25">
      <c r="A17" s="231" t="s">
        <v>258</v>
      </c>
      <c r="B17" s="165">
        <v>0</v>
      </c>
      <c r="C17" s="232">
        <v>1</v>
      </c>
      <c r="D17" s="232">
        <v>1</v>
      </c>
      <c r="E17" s="232">
        <v>1</v>
      </c>
      <c r="F17" s="232">
        <v>1</v>
      </c>
      <c r="G17" s="232">
        <v>1</v>
      </c>
      <c r="H17" s="232">
        <v>4</v>
      </c>
      <c r="I17" s="232">
        <v>4</v>
      </c>
      <c r="J17" s="232">
        <v>4</v>
      </c>
      <c r="K17" s="232">
        <v>4</v>
      </c>
      <c r="L17" s="232">
        <v>5</v>
      </c>
      <c r="M17" s="232">
        <v>5</v>
      </c>
      <c r="N17" s="232">
        <v>5</v>
      </c>
      <c r="O17" s="232">
        <v>5</v>
      </c>
      <c r="P17" s="232">
        <v>5</v>
      </c>
      <c r="Q17" s="232">
        <v>5</v>
      </c>
      <c r="R17" s="232">
        <v>5</v>
      </c>
      <c r="S17" s="232">
        <v>5</v>
      </c>
      <c r="T17" s="232">
        <v>5</v>
      </c>
      <c r="U17" s="232">
        <v>5</v>
      </c>
      <c r="V17" s="232">
        <v>5</v>
      </c>
      <c r="W17" s="232">
        <v>5</v>
      </c>
      <c r="X17" s="232">
        <v>5</v>
      </c>
      <c r="Y17" s="232">
        <v>5</v>
      </c>
      <c r="Z17" s="232">
        <v>5</v>
      </c>
      <c r="AA17" s="232">
        <v>5</v>
      </c>
      <c r="AB17" s="232">
        <v>5</v>
      </c>
      <c r="AC17" s="232">
        <v>5</v>
      </c>
      <c r="AD17" s="232">
        <v>5</v>
      </c>
      <c r="AE17" s="232">
        <v>5</v>
      </c>
      <c r="AF17" s="232">
        <v>5</v>
      </c>
      <c r="AG17" s="232">
        <v>5</v>
      </c>
      <c r="AH17" s="232">
        <v>5</v>
      </c>
      <c r="AI17" s="232">
        <v>5</v>
      </c>
      <c r="AJ17" s="232">
        <v>5</v>
      </c>
      <c r="AK17" s="232">
        <v>5</v>
      </c>
      <c r="AL17" s="232">
        <v>5</v>
      </c>
      <c r="AM17" s="232">
        <v>5</v>
      </c>
      <c r="AN17" s="232">
        <v>5</v>
      </c>
      <c r="AO17" s="232">
        <v>5</v>
      </c>
      <c r="AP17" s="232">
        <v>5</v>
      </c>
      <c r="AQ17" s="232">
        <v>5</v>
      </c>
      <c r="AR17" s="232">
        <v>5</v>
      </c>
      <c r="AS17" s="232">
        <v>5</v>
      </c>
      <c r="AT17" s="232">
        <v>5</v>
      </c>
      <c r="AU17" s="232">
        <v>5</v>
      </c>
      <c r="AV17" s="232">
        <v>5</v>
      </c>
      <c r="AW17" s="232">
        <v>5</v>
      </c>
      <c r="AX17" s="232">
        <v>5</v>
      </c>
    </row>
    <row r="18" spans="1:50" x14ac:dyDescent="0.25">
      <c r="A18" s="231" t="s">
        <v>259</v>
      </c>
      <c r="B18" s="164">
        <v>0</v>
      </c>
      <c r="C18" s="232">
        <v>1</v>
      </c>
      <c r="D18" s="232">
        <v>3</v>
      </c>
      <c r="E18" s="232">
        <v>5</v>
      </c>
      <c r="F18" s="232">
        <v>13</v>
      </c>
      <c r="G18" s="232">
        <v>18</v>
      </c>
      <c r="H18" s="232">
        <v>22</v>
      </c>
      <c r="I18" s="232">
        <v>23</v>
      </c>
      <c r="J18" s="232">
        <v>23</v>
      </c>
      <c r="K18" s="232">
        <v>35</v>
      </c>
      <c r="L18" s="232">
        <v>37</v>
      </c>
      <c r="M18" s="232">
        <v>42</v>
      </c>
      <c r="N18" s="232">
        <v>44</v>
      </c>
      <c r="O18" s="232">
        <v>51</v>
      </c>
      <c r="P18" s="232">
        <v>53</v>
      </c>
      <c r="Q18" s="232">
        <v>54</v>
      </c>
      <c r="R18" s="232">
        <v>58</v>
      </c>
      <c r="S18" s="232">
        <v>71</v>
      </c>
      <c r="T18" s="232">
        <v>76</v>
      </c>
      <c r="U18" s="232">
        <v>81</v>
      </c>
      <c r="V18" s="232">
        <v>91</v>
      </c>
      <c r="W18" s="232">
        <v>95</v>
      </c>
      <c r="X18" s="232">
        <v>101</v>
      </c>
      <c r="Y18" s="232">
        <v>103</v>
      </c>
      <c r="Z18" s="232">
        <v>106</v>
      </c>
      <c r="AA18" s="232">
        <v>106</v>
      </c>
      <c r="AB18" s="232">
        <v>115</v>
      </c>
      <c r="AC18" s="232">
        <v>137</v>
      </c>
      <c r="AD18" s="232">
        <v>144</v>
      </c>
      <c r="AE18" s="232">
        <v>148</v>
      </c>
      <c r="AF18" s="232">
        <v>159</v>
      </c>
      <c r="AG18" s="232">
        <v>173</v>
      </c>
      <c r="AH18" s="232">
        <v>176</v>
      </c>
      <c r="AI18" s="232">
        <v>185</v>
      </c>
      <c r="AJ18" s="232">
        <v>201</v>
      </c>
      <c r="AK18" s="232">
        <v>205</v>
      </c>
      <c r="AL18" s="232">
        <v>209</v>
      </c>
      <c r="AM18" s="232">
        <v>216</v>
      </c>
      <c r="AN18" s="232">
        <v>228</v>
      </c>
      <c r="AO18" s="232">
        <v>236</v>
      </c>
      <c r="AP18" s="232">
        <v>254</v>
      </c>
      <c r="AQ18" s="232">
        <v>285</v>
      </c>
      <c r="AR18" s="232">
        <v>290</v>
      </c>
      <c r="AS18" s="232">
        <v>317</v>
      </c>
      <c r="AT18" s="232">
        <v>322</v>
      </c>
      <c r="AU18" s="232">
        <v>324</v>
      </c>
      <c r="AV18" s="232">
        <v>334</v>
      </c>
      <c r="AW18" s="232">
        <v>339</v>
      </c>
      <c r="AX18" s="232">
        <v>343</v>
      </c>
    </row>
    <row r="19" spans="1:50" x14ac:dyDescent="0.25">
      <c r="A19" s="231" t="s">
        <v>151</v>
      </c>
      <c r="B19" s="165">
        <v>0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1</v>
      </c>
      <c r="U19" s="232">
        <v>1</v>
      </c>
      <c r="V19" s="232">
        <v>1</v>
      </c>
      <c r="W19" s="232">
        <v>1</v>
      </c>
      <c r="X19" s="232">
        <v>1</v>
      </c>
      <c r="Y19" s="232">
        <v>1</v>
      </c>
      <c r="Z19" s="232">
        <v>1</v>
      </c>
      <c r="AA19" s="232">
        <v>1</v>
      </c>
      <c r="AB19" s="232">
        <v>1</v>
      </c>
      <c r="AC19" s="232">
        <v>1</v>
      </c>
      <c r="AD19" s="232">
        <v>1</v>
      </c>
      <c r="AE19" s="232">
        <v>1</v>
      </c>
      <c r="AF19" s="232">
        <v>1</v>
      </c>
      <c r="AG19" s="232">
        <v>1</v>
      </c>
      <c r="AH19" s="232">
        <v>1</v>
      </c>
      <c r="AI19" s="232">
        <v>1</v>
      </c>
      <c r="AJ19" s="232">
        <v>1</v>
      </c>
      <c r="AK19" s="232">
        <v>1</v>
      </c>
      <c r="AL19" s="232">
        <v>1</v>
      </c>
      <c r="AM19" s="232">
        <v>1</v>
      </c>
      <c r="AN19" s="232">
        <v>1</v>
      </c>
      <c r="AO19" s="232">
        <v>1</v>
      </c>
      <c r="AP19" s="232">
        <v>1</v>
      </c>
      <c r="AQ19" s="232">
        <v>1</v>
      </c>
      <c r="AR19" s="232">
        <v>1</v>
      </c>
      <c r="AS19" s="232">
        <v>1</v>
      </c>
      <c r="AT19" s="232">
        <v>1</v>
      </c>
      <c r="AU19" s="232">
        <v>1</v>
      </c>
      <c r="AV19" s="232">
        <v>1</v>
      </c>
      <c r="AW19" s="232">
        <v>1</v>
      </c>
      <c r="AX19" s="232">
        <v>1</v>
      </c>
    </row>
    <row r="20" spans="1:50" x14ac:dyDescent="0.25">
      <c r="A20" s="231" t="s">
        <v>390</v>
      </c>
      <c r="B20" s="164">
        <v>0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1</v>
      </c>
      <c r="AC20" s="232">
        <v>1</v>
      </c>
      <c r="AD20" s="232">
        <v>1</v>
      </c>
      <c r="AE20" s="232">
        <v>1</v>
      </c>
      <c r="AF20" s="232">
        <v>1</v>
      </c>
      <c r="AG20" s="232">
        <v>1</v>
      </c>
      <c r="AH20" s="232">
        <v>1</v>
      </c>
      <c r="AI20" s="232">
        <v>1</v>
      </c>
      <c r="AJ20" s="232">
        <v>1</v>
      </c>
      <c r="AK20" s="232">
        <v>1</v>
      </c>
      <c r="AL20" s="232">
        <v>1</v>
      </c>
      <c r="AM20" s="232">
        <v>1</v>
      </c>
      <c r="AN20" s="232">
        <v>1</v>
      </c>
      <c r="AO20" s="232">
        <v>1</v>
      </c>
      <c r="AP20" s="232">
        <v>1</v>
      </c>
      <c r="AQ20" s="232">
        <v>1</v>
      </c>
      <c r="AR20" s="232">
        <v>1</v>
      </c>
      <c r="AS20" s="232">
        <v>1</v>
      </c>
      <c r="AT20" s="232">
        <v>1</v>
      </c>
      <c r="AU20" s="232">
        <v>1</v>
      </c>
      <c r="AV20" s="232">
        <v>1</v>
      </c>
      <c r="AW20" s="232">
        <v>1</v>
      </c>
      <c r="AX20" s="232">
        <v>1</v>
      </c>
    </row>
    <row r="21" spans="1:50" x14ac:dyDescent="0.25">
      <c r="A21" s="231" t="s">
        <v>67</v>
      </c>
      <c r="B21" s="165">
        <v>0</v>
      </c>
      <c r="C21" s="232">
        <v>1</v>
      </c>
      <c r="D21" s="232">
        <v>3</v>
      </c>
      <c r="E21" s="232">
        <v>3</v>
      </c>
      <c r="F21" s="232">
        <v>3</v>
      </c>
      <c r="G21" s="232">
        <v>3</v>
      </c>
      <c r="H21" s="232">
        <v>3</v>
      </c>
      <c r="I21" s="232">
        <v>7</v>
      </c>
      <c r="J21" s="232">
        <v>11</v>
      </c>
      <c r="K21" s="232">
        <v>12</v>
      </c>
      <c r="L21" s="232">
        <v>14</v>
      </c>
      <c r="M21" s="232">
        <v>16</v>
      </c>
      <c r="N21" s="232">
        <v>18</v>
      </c>
      <c r="O21" s="232">
        <v>18</v>
      </c>
      <c r="P21" s="232">
        <v>21</v>
      </c>
      <c r="Q21" s="232">
        <v>21</v>
      </c>
      <c r="R21" s="232">
        <v>22</v>
      </c>
      <c r="S21" s="232">
        <v>22</v>
      </c>
      <c r="T21" s="232">
        <v>32</v>
      </c>
      <c r="U21" s="232">
        <v>37</v>
      </c>
      <c r="V21" s="232">
        <v>38</v>
      </c>
      <c r="W21" s="232">
        <v>38</v>
      </c>
      <c r="X21" s="232">
        <v>45</v>
      </c>
      <c r="Y21" s="232">
        <v>50</v>
      </c>
      <c r="Z21" s="232">
        <v>52</v>
      </c>
      <c r="AA21" s="232">
        <v>54</v>
      </c>
      <c r="AB21" s="232">
        <v>54</v>
      </c>
      <c r="AC21" s="232">
        <v>56</v>
      </c>
      <c r="AD21" s="232">
        <v>58</v>
      </c>
      <c r="AE21" s="232">
        <v>59</v>
      </c>
      <c r="AF21" s="232">
        <v>59</v>
      </c>
      <c r="AG21" s="232">
        <v>59</v>
      </c>
      <c r="AH21" s="232">
        <v>59</v>
      </c>
      <c r="AI21" s="232">
        <v>59</v>
      </c>
      <c r="AJ21" s="232">
        <v>59</v>
      </c>
      <c r="AK21" s="232">
        <v>59</v>
      </c>
      <c r="AL21" s="232">
        <v>59</v>
      </c>
      <c r="AM21" s="232">
        <v>59</v>
      </c>
      <c r="AN21" s="232">
        <v>59</v>
      </c>
      <c r="AO21" s="232">
        <v>59</v>
      </c>
      <c r="AP21" s="232">
        <v>59</v>
      </c>
      <c r="AQ21" s="232">
        <v>59</v>
      </c>
      <c r="AR21" s="232">
        <v>59</v>
      </c>
      <c r="AS21" s="232">
        <v>61</v>
      </c>
      <c r="AT21" s="232">
        <v>61</v>
      </c>
      <c r="AU21" s="232">
        <v>61</v>
      </c>
      <c r="AV21" s="232">
        <v>61</v>
      </c>
      <c r="AW21" s="232">
        <v>61</v>
      </c>
      <c r="AX21" s="232">
        <v>61</v>
      </c>
    </row>
    <row r="22" spans="1:50" x14ac:dyDescent="0.25">
      <c r="A22" s="231" t="s">
        <v>144</v>
      </c>
      <c r="B22" s="164">
        <v>0</v>
      </c>
      <c r="C22" s="232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1</v>
      </c>
      <c r="Q22" s="232">
        <v>1</v>
      </c>
      <c r="R22" s="232">
        <v>1</v>
      </c>
      <c r="S22" s="232">
        <v>1</v>
      </c>
      <c r="T22" s="232">
        <v>2</v>
      </c>
      <c r="U22" s="232">
        <v>2</v>
      </c>
      <c r="V22" s="232">
        <v>2</v>
      </c>
      <c r="W22" s="232">
        <v>2</v>
      </c>
      <c r="X22" s="232">
        <v>2</v>
      </c>
      <c r="Y22" s="232">
        <v>2</v>
      </c>
      <c r="Z22" s="232">
        <v>2</v>
      </c>
      <c r="AA22" s="232">
        <v>2</v>
      </c>
      <c r="AB22" s="232">
        <v>2</v>
      </c>
      <c r="AC22" s="232">
        <v>2</v>
      </c>
      <c r="AD22" s="232">
        <v>2</v>
      </c>
      <c r="AE22" s="232">
        <v>2</v>
      </c>
      <c r="AF22" s="232">
        <v>2</v>
      </c>
      <c r="AG22" s="232">
        <v>2</v>
      </c>
      <c r="AH22" s="232">
        <v>2</v>
      </c>
      <c r="AI22" s="232">
        <v>2</v>
      </c>
      <c r="AJ22" s="232">
        <v>2</v>
      </c>
      <c r="AK22" s="232">
        <v>2</v>
      </c>
      <c r="AL22" s="232">
        <v>2</v>
      </c>
      <c r="AM22" s="232">
        <v>2</v>
      </c>
      <c r="AN22" s="232">
        <v>2</v>
      </c>
      <c r="AO22" s="232">
        <v>2</v>
      </c>
      <c r="AP22" s="232">
        <v>2</v>
      </c>
      <c r="AQ22" s="232">
        <v>2</v>
      </c>
      <c r="AR22" s="232">
        <v>2</v>
      </c>
      <c r="AS22" s="232">
        <v>2</v>
      </c>
      <c r="AT22" s="232">
        <v>2</v>
      </c>
      <c r="AU22" s="232">
        <v>2</v>
      </c>
      <c r="AV22" s="232">
        <v>2</v>
      </c>
      <c r="AW22" s="232">
        <v>2</v>
      </c>
      <c r="AX22" s="232">
        <v>2</v>
      </c>
    </row>
    <row r="23" spans="1:50" x14ac:dyDescent="0.25">
      <c r="A23" s="231" t="s">
        <v>70</v>
      </c>
      <c r="B23" s="165">
        <v>0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4</v>
      </c>
      <c r="AB23" s="232">
        <v>10</v>
      </c>
      <c r="AC23" s="232">
        <v>10</v>
      </c>
      <c r="AD23" s="232">
        <v>10</v>
      </c>
      <c r="AE23" s="232">
        <v>10</v>
      </c>
      <c r="AF23" s="232">
        <v>10</v>
      </c>
      <c r="AG23" s="232">
        <v>10</v>
      </c>
      <c r="AH23" s="232">
        <v>10</v>
      </c>
      <c r="AI23" s="232">
        <v>10</v>
      </c>
      <c r="AJ23" s="232">
        <v>10</v>
      </c>
      <c r="AK23" s="232">
        <v>10</v>
      </c>
      <c r="AL23" s="232">
        <v>10</v>
      </c>
      <c r="AM23" s="232">
        <v>10</v>
      </c>
      <c r="AN23" s="232">
        <v>10</v>
      </c>
      <c r="AO23" s="232">
        <v>10</v>
      </c>
      <c r="AP23" s="232">
        <v>10</v>
      </c>
      <c r="AQ23" s="232">
        <v>10</v>
      </c>
      <c r="AR23" s="232">
        <v>10</v>
      </c>
      <c r="AS23" s="232">
        <v>10</v>
      </c>
      <c r="AT23" s="232">
        <v>10</v>
      </c>
      <c r="AU23" s="232">
        <v>10</v>
      </c>
      <c r="AV23" s="232">
        <v>10</v>
      </c>
      <c r="AW23" s="232">
        <v>10</v>
      </c>
      <c r="AX23" s="232">
        <v>10</v>
      </c>
    </row>
    <row r="24" spans="1:50" x14ac:dyDescent="0.25">
      <c r="A24" s="231" t="s">
        <v>66</v>
      </c>
      <c r="B24" s="164">
        <v>0</v>
      </c>
      <c r="C24" s="232">
        <v>0</v>
      </c>
      <c r="D24" s="232">
        <v>0</v>
      </c>
      <c r="E24" s="232">
        <v>0</v>
      </c>
      <c r="F24" s="232">
        <v>1</v>
      </c>
      <c r="G24" s="232">
        <v>1</v>
      </c>
      <c r="H24" s="232">
        <v>5</v>
      </c>
      <c r="I24" s="232">
        <v>5</v>
      </c>
      <c r="J24" s="232">
        <v>8</v>
      </c>
      <c r="K24" s="232">
        <v>9</v>
      </c>
      <c r="L24" s="232">
        <v>11</v>
      </c>
      <c r="M24" s="232">
        <v>11</v>
      </c>
      <c r="N24" s="232">
        <v>11</v>
      </c>
      <c r="O24" s="232">
        <v>11</v>
      </c>
      <c r="P24" s="232">
        <v>11</v>
      </c>
      <c r="Q24" s="232">
        <v>11</v>
      </c>
      <c r="R24" s="232">
        <v>11</v>
      </c>
      <c r="S24" s="232">
        <v>11</v>
      </c>
      <c r="T24" s="232">
        <v>11</v>
      </c>
      <c r="U24" s="232">
        <v>11</v>
      </c>
      <c r="V24" s="232">
        <v>11</v>
      </c>
      <c r="W24" s="232">
        <v>11</v>
      </c>
      <c r="X24" s="232">
        <v>11</v>
      </c>
      <c r="Y24" s="232">
        <v>11</v>
      </c>
      <c r="Z24" s="232">
        <v>11</v>
      </c>
      <c r="AA24" s="232">
        <v>11</v>
      </c>
      <c r="AB24" s="232">
        <v>11</v>
      </c>
      <c r="AC24" s="232">
        <v>11</v>
      </c>
      <c r="AD24" s="232">
        <v>11</v>
      </c>
      <c r="AE24" s="232">
        <v>11</v>
      </c>
      <c r="AF24" s="232">
        <v>11</v>
      </c>
      <c r="AG24" s="232">
        <v>11</v>
      </c>
      <c r="AH24" s="232">
        <v>11</v>
      </c>
      <c r="AI24" s="232">
        <v>11</v>
      </c>
      <c r="AJ24" s="232">
        <v>11</v>
      </c>
      <c r="AK24" s="232">
        <v>11</v>
      </c>
      <c r="AL24" s="232">
        <v>11</v>
      </c>
      <c r="AM24" s="232">
        <v>11</v>
      </c>
      <c r="AN24" s="232">
        <v>11</v>
      </c>
      <c r="AO24" s="232">
        <v>11</v>
      </c>
      <c r="AP24" s="232">
        <v>11</v>
      </c>
      <c r="AQ24" s="232">
        <v>11</v>
      </c>
      <c r="AR24" s="232">
        <v>11</v>
      </c>
      <c r="AS24" s="232">
        <v>11</v>
      </c>
      <c r="AT24" s="232">
        <v>11</v>
      </c>
      <c r="AU24" s="232">
        <v>11</v>
      </c>
      <c r="AV24" s="232">
        <v>11</v>
      </c>
      <c r="AW24" s="232">
        <v>11</v>
      </c>
      <c r="AX24" s="232">
        <v>11</v>
      </c>
    </row>
    <row r="25" spans="1:50" x14ac:dyDescent="0.25">
      <c r="A25" s="231" t="s">
        <v>69</v>
      </c>
      <c r="B25" s="165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1</v>
      </c>
      <c r="O25" s="232">
        <v>1</v>
      </c>
      <c r="P25" s="232">
        <v>1</v>
      </c>
      <c r="Q25" s="232">
        <v>1</v>
      </c>
      <c r="R25" s="232">
        <v>1</v>
      </c>
      <c r="S25" s="232">
        <v>1</v>
      </c>
      <c r="T25" s="232">
        <v>1</v>
      </c>
      <c r="U25" s="232">
        <v>1</v>
      </c>
      <c r="V25" s="232">
        <v>1</v>
      </c>
      <c r="W25" s="232">
        <v>1</v>
      </c>
      <c r="X25" s="232">
        <v>1</v>
      </c>
      <c r="Y25" s="232">
        <v>1</v>
      </c>
      <c r="Z25" s="232">
        <v>1</v>
      </c>
      <c r="AA25" s="232">
        <v>1</v>
      </c>
      <c r="AB25" s="232">
        <v>1</v>
      </c>
      <c r="AC25" s="232">
        <v>1</v>
      </c>
      <c r="AD25" s="232">
        <v>1</v>
      </c>
      <c r="AE25" s="232">
        <v>1</v>
      </c>
      <c r="AF25" s="232">
        <v>1</v>
      </c>
      <c r="AG25" s="232">
        <v>1</v>
      </c>
      <c r="AH25" s="232">
        <v>1</v>
      </c>
      <c r="AI25" s="232">
        <v>1</v>
      </c>
      <c r="AJ25" s="232">
        <v>1</v>
      </c>
      <c r="AK25" s="232">
        <v>1</v>
      </c>
      <c r="AL25" s="232">
        <v>1</v>
      </c>
      <c r="AM25" s="232">
        <v>1</v>
      </c>
      <c r="AN25" s="232">
        <v>1</v>
      </c>
      <c r="AO25" s="232">
        <v>1</v>
      </c>
      <c r="AP25" s="232">
        <v>1</v>
      </c>
      <c r="AQ25" s="232">
        <v>1</v>
      </c>
      <c r="AR25" s="232">
        <v>1</v>
      </c>
      <c r="AS25" s="232">
        <v>1</v>
      </c>
      <c r="AT25" s="232">
        <v>1</v>
      </c>
      <c r="AU25" s="232">
        <v>1</v>
      </c>
      <c r="AV25" s="232">
        <v>1</v>
      </c>
      <c r="AW25" s="232">
        <v>1</v>
      </c>
      <c r="AX25" s="232">
        <v>1</v>
      </c>
    </row>
    <row r="26" spans="1:50" x14ac:dyDescent="0.25">
      <c r="A26" s="231" t="s">
        <v>68</v>
      </c>
      <c r="B26" s="164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1</v>
      </c>
      <c r="Q26" s="232">
        <v>1</v>
      </c>
      <c r="R26" s="232">
        <v>1</v>
      </c>
      <c r="S26" s="232">
        <v>1</v>
      </c>
      <c r="T26" s="232">
        <v>2</v>
      </c>
      <c r="U26" s="232">
        <v>2</v>
      </c>
      <c r="V26" s="232">
        <v>2</v>
      </c>
      <c r="W26" s="232">
        <v>2</v>
      </c>
      <c r="X26" s="232">
        <v>2</v>
      </c>
      <c r="Y26" s="232">
        <v>2</v>
      </c>
      <c r="Z26" s="232">
        <v>2</v>
      </c>
      <c r="AA26" s="232">
        <v>2</v>
      </c>
      <c r="AB26" s="232">
        <v>2</v>
      </c>
      <c r="AC26" s="232">
        <v>2</v>
      </c>
      <c r="AD26" s="232">
        <v>2</v>
      </c>
      <c r="AE26" s="232">
        <v>2</v>
      </c>
      <c r="AF26" s="232">
        <v>2</v>
      </c>
      <c r="AG26" s="232">
        <v>2</v>
      </c>
      <c r="AH26" s="232">
        <v>2</v>
      </c>
      <c r="AI26" s="232">
        <v>2</v>
      </c>
      <c r="AJ26" s="232">
        <v>2</v>
      </c>
      <c r="AK26" s="232">
        <v>2</v>
      </c>
      <c r="AL26" s="232">
        <v>2</v>
      </c>
      <c r="AM26" s="232">
        <v>2</v>
      </c>
      <c r="AN26" s="232">
        <v>2</v>
      </c>
      <c r="AO26" s="232">
        <v>2</v>
      </c>
      <c r="AP26" s="232">
        <v>2</v>
      </c>
      <c r="AQ26" s="232">
        <v>2</v>
      </c>
      <c r="AR26" s="232">
        <v>2</v>
      </c>
      <c r="AS26" s="232">
        <v>4</v>
      </c>
      <c r="AT26" s="232">
        <v>4</v>
      </c>
      <c r="AU26" s="232">
        <v>4</v>
      </c>
      <c r="AV26" s="232">
        <v>4</v>
      </c>
      <c r="AW26" s="232">
        <v>4</v>
      </c>
      <c r="AX26" s="232">
        <v>4</v>
      </c>
    </row>
    <row r="27" spans="1:50" x14ac:dyDescent="0.25">
      <c r="A27" s="231" t="s">
        <v>322</v>
      </c>
      <c r="B27" s="165">
        <v>0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1</v>
      </c>
      <c r="P27" s="232">
        <v>1</v>
      </c>
      <c r="Q27" s="232">
        <v>1</v>
      </c>
      <c r="R27" s="232">
        <v>1</v>
      </c>
      <c r="S27" s="232">
        <v>5</v>
      </c>
      <c r="T27" s="232">
        <v>5</v>
      </c>
      <c r="U27" s="232">
        <v>6</v>
      </c>
      <c r="V27" s="232">
        <v>6</v>
      </c>
      <c r="W27" s="232">
        <v>6</v>
      </c>
      <c r="X27" s="232">
        <v>6</v>
      </c>
      <c r="Y27" s="232">
        <v>10</v>
      </c>
      <c r="Z27" s="232">
        <v>10</v>
      </c>
      <c r="AA27" s="232">
        <v>10</v>
      </c>
      <c r="AB27" s="232">
        <v>10</v>
      </c>
      <c r="AC27" s="232">
        <v>10</v>
      </c>
      <c r="AD27" s="232">
        <v>10</v>
      </c>
      <c r="AE27" s="232">
        <v>11</v>
      </c>
      <c r="AF27" s="232">
        <v>11</v>
      </c>
      <c r="AG27" s="232">
        <v>11</v>
      </c>
      <c r="AH27" s="232">
        <v>11</v>
      </c>
      <c r="AI27" s="232">
        <v>11</v>
      </c>
      <c r="AJ27" s="232">
        <v>11</v>
      </c>
      <c r="AK27" s="232">
        <v>11</v>
      </c>
      <c r="AL27" s="232">
        <v>11</v>
      </c>
      <c r="AM27" s="232">
        <v>11</v>
      </c>
      <c r="AN27" s="232">
        <v>11</v>
      </c>
      <c r="AO27" s="232">
        <v>11</v>
      </c>
      <c r="AP27" s="232">
        <v>11</v>
      </c>
      <c r="AQ27" s="232">
        <v>11</v>
      </c>
      <c r="AR27" s="232">
        <v>11</v>
      </c>
      <c r="AS27" s="232">
        <v>13</v>
      </c>
      <c r="AT27" s="232">
        <v>13</v>
      </c>
      <c r="AU27" s="232">
        <v>13</v>
      </c>
      <c r="AV27" s="232">
        <v>13</v>
      </c>
      <c r="AW27" s="232">
        <v>13</v>
      </c>
      <c r="AX27" s="232">
        <v>13</v>
      </c>
    </row>
    <row r="28" spans="1:50" x14ac:dyDescent="0.25">
      <c r="A28" s="231" t="s">
        <v>323</v>
      </c>
      <c r="B28" s="164">
        <v>0</v>
      </c>
      <c r="C28" s="232">
        <v>0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3</v>
      </c>
      <c r="M28" s="232">
        <v>3</v>
      </c>
      <c r="N28" s="232">
        <v>3</v>
      </c>
      <c r="O28" s="232">
        <v>4</v>
      </c>
      <c r="P28" s="232">
        <v>6</v>
      </c>
      <c r="Q28" s="232">
        <v>7</v>
      </c>
      <c r="R28" s="232">
        <v>7</v>
      </c>
      <c r="S28" s="232">
        <v>8</v>
      </c>
      <c r="T28" s="232">
        <v>8</v>
      </c>
      <c r="U28" s="232">
        <v>11</v>
      </c>
      <c r="V28" s="232">
        <v>12</v>
      </c>
      <c r="W28" s="232">
        <v>12</v>
      </c>
      <c r="X28" s="232">
        <v>14</v>
      </c>
      <c r="Y28" s="232">
        <v>14</v>
      </c>
      <c r="Z28" s="232">
        <v>14</v>
      </c>
      <c r="AA28" s="232">
        <v>14</v>
      </c>
      <c r="AB28" s="232">
        <v>14</v>
      </c>
      <c r="AC28" s="232">
        <v>15</v>
      </c>
      <c r="AD28" s="232">
        <v>15</v>
      </c>
      <c r="AE28" s="232">
        <v>15</v>
      </c>
      <c r="AF28" s="232">
        <v>15</v>
      </c>
      <c r="AG28" s="232">
        <v>17</v>
      </c>
      <c r="AH28" s="232">
        <v>21</v>
      </c>
      <c r="AI28" s="232">
        <v>21</v>
      </c>
      <c r="AJ28" s="232">
        <v>21</v>
      </c>
      <c r="AK28" s="232">
        <v>21</v>
      </c>
      <c r="AL28" s="232">
        <v>21</v>
      </c>
      <c r="AM28" s="232">
        <v>22</v>
      </c>
      <c r="AN28" s="232">
        <v>22</v>
      </c>
      <c r="AO28" s="232">
        <v>22</v>
      </c>
      <c r="AP28" s="232">
        <v>22</v>
      </c>
      <c r="AQ28" s="232">
        <v>22</v>
      </c>
      <c r="AR28" s="232">
        <v>26</v>
      </c>
      <c r="AS28" s="232">
        <v>40</v>
      </c>
      <c r="AT28" s="232">
        <v>41</v>
      </c>
      <c r="AU28" s="232">
        <v>42</v>
      </c>
      <c r="AV28" s="232">
        <v>42</v>
      </c>
      <c r="AW28" s="232">
        <v>42</v>
      </c>
      <c r="AX28" s="232">
        <v>42</v>
      </c>
    </row>
    <row r="29" spans="1:50" x14ac:dyDescent="0.25">
      <c r="A29" s="231" t="s">
        <v>324</v>
      </c>
      <c r="B29" s="165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1</v>
      </c>
      <c r="M29" s="232">
        <v>1</v>
      </c>
      <c r="N29" s="232">
        <v>1</v>
      </c>
      <c r="O29" s="232">
        <v>4</v>
      </c>
      <c r="P29" s="232">
        <v>5</v>
      </c>
      <c r="Q29" s="232">
        <v>7</v>
      </c>
      <c r="R29" s="232">
        <v>7</v>
      </c>
      <c r="S29" s="232">
        <v>7</v>
      </c>
      <c r="T29" s="232">
        <v>9</v>
      </c>
      <c r="U29" s="232">
        <v>9</v>
      </c>
      <c r="V29" s="232">
        <v>11</v>
      </c>
      <c r="W29" s="232">
        <v>11</v>
      </c>
      <c r="X29" s="232">
        <v>11</v>
      </c>
      <c r="Y29" s="232">
        <v>12</v>
      </c>
      <c r="Z29" s="232">
        <v>12</v>
      </c>
      <c r="AA29" s="232">
        <v>12</v>
      </c>
      <c r="AB29" s="232">
        <v>13</v>
      </c>
      <c r="AC29" s="232">
        <v>14</v>
      </c>
      <c r="AD29" s="232">
        <v>14</v>
      </c>
      <c r="AE29" s="232">
        <v>15</v>
      </c>
      <c r="AF29" s="232">
        <v>15</v>
      </c>
      <c r="AG29" s="232">
        <v>15</v>
      </c>
      <c r="AH29" s="232">
        <v>16</v>
      </c>
      <c r="AI29" s="232">
        <v>16</v>
      </c>
      <c r="AJ29" s="232">
        <v>16</v>
      </c>
      <c r="AK29" s="232">
        <v>16</v>
      </c>
      <c r="AL29" s="232">
        <v>16</v>
      </c>
      <c r="AM29" s="232">
        <v>16</v>
      </c>
      <c r="AN29" s="232">
        <v>16</v>
      </c>
      <c r="AO29" s="232">
        <v>16</v>
      </c>
      <c r="AP29" s="232">
        <v>16</v>
      </c>
      <c r="AQ29" s="232">
        <v>16</v>
      </c>
      <c r="AR29" s="232">
        <v>16</v>
      </c>
      <c r="AS29" s="232">
        <v>17</v>
      </c>
      <c r="AT29" s="232">
        <v>19</v>
      </c>
      <c r="AU29" s="232">
        <v>19</v>
      </c>
      <c r="AV29" s="232">
        <v>20</v>
      </c>
      <c r="AW29" s="232">
        <v>20</v>
      </c>
      <c r="AX29" s="232">
        <v>20</v>
      </c>
    </row>
    <row r="30" spans="1:50" x14ac:dyDescent="0.25">
      <c r="A30" s="231" t="s">
        <v>325</v>
      </c>
      <c r="B30" s="164">
        <v>0</v>
      </c>
      <c r="C30" s="232"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2</v>
      </c>
      <c r="AB30" s="232">
        <v>2</v>
      </c>
      <c r="AC30" s="232">
        <v>2</v>
      </c>
      <c r="AD30" s="232">
        <v>2</v>
      </c>
      <c r="AE30" s="232">
        <v>2</v>
      </c>
      <c r="AF30" s="232">
        <v>2</v>
      </c>
      <c r="AG30" s="232">
        <v>2</v>
      </c>
      <c r="AH30" s="232">
        <v>2</v>
      </c>
      <c r="AI30" s="232">
        <v>3</v>
      </c>
      <c r="AJ30" s="232">
        <v>3</v>
      </c>
      <c r="AK30" s="232">
        <v>3</v>
      </c>
      <c r="AL30" s="232">
        <v>3</v>
      </c>
      <c r="AM30" s="232">
        <v>3</v>
      </c>
      <c r="AN30" s="232">
        <v>3</v>
      </c>
      <c r="AO30" s="232">
        <v>5</v>
      </c>
      <c r="AP30" s="232">
        <v>5</v>
      </c>
      <c r="AQ30" s="232">
        <v>5</v>
      </c>
      <c r="AR30" s="232">
        <v>6</v>
      </c>
      <c r="AS30" s="232">
        <v>7</v>
      </c>
      <c r="AT30" s="232">
        <v>7</v>
      </c>
      <c r="AU30" s="232">
        <v>7</v>
      </c>
      <c r="AV30" s="232">
        <v>10</v>
      </c>
      <c r="AW30" s="232">
        <v>10</v>
      </c>
      <c r="AX30" s="232">
        <v>10</v>
      </c>
    </row>
    <row r="31" spans="1:50" x14ac:dyDescent="0.25">
      <c r="A31" s="231" t="s">
        <v>326</v>
      </c>
      <c r="B31" s="165">
        <v>0</v>
      </c>
      <c r="C31" s="232">
        <v>1</v>
      </c>
      <c r="D31" s="232">
        <v>1</v>
      </c>
      <c r="E31" s="232">
        <v>1</v>
      </c>
      <c r="F31" s="232">
        <v>1</v>
      </c>
      <c r="G31" s="232">
        <v>1</v>
      </c>
      <c r="H31" s="232">
        <v>1</v>
      </c>
      <c r="I31" s="232">
        <v>1</v>
      </c>
      <c r="J31" s="232">
        <v>1</v>
      </c>
      <c r="K31" s="232">
        <v>1</v>
      </c>
      <c r="L31" s="232">
        <v>1</v>
      </c>
      <c r="M31" s="232">
        <v>1</v>
      </c>
      <c r="N31" s="232">
        <v>1</v>
      </c>
      <c r="O31" s="232">
        <v>2</v>
      </c>
      <c r="P31" s="232">
        <v>2</v>
      </c>
      <c r="Q31" s="232">
        <v>2</v>
      </c>
      <c r="R31" s="232">
        <v>2</v>
      </c>
      <c r="S31" s="232">
        <v>2</v>
      </c>
      <c r="T31" s="232">
        <v>2</v>
      </c>
      <c r="U31" s="232">
        <v>2</v>
      </c>
      <c r="V31" s="232">
        <v>2</v>
      </c>
      <c r="W31" s="232">
        <v>2</v>
      </c>
      <c r="X31" s="232">
        <v>2</v>
      </c>
      <c r="Y31" s="232">
        <v>2</v>
      </c>
      <c r="Z31" s="232">
        <v>2</v>
      </c>
      <c r="AA31" s="232">
        <v>2</v>
      </c>
      <c r="AB31" s="232">
        <v>2</v>
      </c>
      <c r="AC31" s="232">
        <v>2</v>
      </c>
      <c r="AD31" s="232">
        <v>2</v>
      </c>
      <c r="AE31" s="232">
        <v>2</v>
      </c>
      <c r="AF31" s="232">
        <v>2</v>
      </c>
      <c r="AG31" s="232">
        <v>2</v>
      </c>
      <c r="AH31" s="232">
        <v>2</v>
      </c>
      <c r="AI31" s="232">
        <v>2</v>
      </c>
      <c r="AJ31" s="232">
        <v>2</v>
      </c>
      <c r="AK31" s="232">
        <v>2</v>
      </c>
      <c r="AL31" s="232">
        <v>2</v>
      </c>
      <c r="AM31" s="232">
        <v>2</v>
      </c>
      <c r="AN31" s="232">
        <v>2</v>
      </c>
      <c r="AO31" s="232">
        <v>3</v>
      </c>
      <c r="AP31" s="232">
        <v>3</v>
      </c>
      <c r="AQ31" s="232">
        <v>3</v>
      </c>
      <c r="AR31" s="232">
        <v>3</v>
      </c>
      <c r="AS31" s="232">
        <v>3</v>
      </c>
      <c r="AT31" s="232">
        <v>3</v>
      </c>
      <c r="AU31" s="232">
        <v>3</v>
      </c>
      <c r="AV31" s="232">
        <v>3</v>
      </c>
      <c r="AW31" s="232">
        <v>3</v>
      </c>
      <c r="AX31" s="232">
        <v>3</v>
      </c>
    </row>
    <row r="32" spans="1:50" x14ac:dyDescent="0.25">
      <c r="A32" s="231" t="s">
        <v>327</v>
      </c>
      <c r="B32" s="164">
        <v>0</v>
      </c>
      <c r="C32" s="232">
        <v>2</v>
      </c>
      <c r="D32" s="232">
        <v>2</v>
      </c>
      <c r="E32" s="232">
        <v>2</v>
      </c>
      <c r="F32" s="232">
        <v>2</v>
      </c>
      <c r="G32" s="232">
        <v>4</v>
      </c>
      <c r="H32" s="232">
        <v>6</v>
      </c>
      <c r="I32" s="232">
        <v>8</v>
      </c>
      <c r="J32" s="232">
        <v>8</v>
      </c>
      <c r="K32" s="232">
        <v>8</v>
      </c>
      <c r="L32" s="232">
        <v>8</v>
      </c>
      <c r="M32" s="232">
        <v>8</v>
      </c>
      <c r="N32" s="232">
        <v>8</v>
      </c>
      <c r="O32" s="232">
        <v>8</v>
      </c>
      <c r="P32" s="232">
        <v>8</v>
      </c>
      <c r="Q32" s="232">
        <v>8</v>
      </c>
      <c r="R32" s="232">
        <v>8</v>
      </c>
      <c r="S32" s="232">
        <v>8</v>
      </c>
      <c r="T32" s="232">
        <v>8</v>
      </c>
      <c r="U32" s="232">
        <v>8</v>
      </c>
      <c r="V32" s="232">
        <v>8</v>
      </c>
      <c r="W32" s="232">
        <v>8</v>
      </c>
      <c r="X32" s="232">
        <v>8</v>
      </c>
      <c r="Y32" s="232">
        <v>8</v>
      </c>
      <c r="Z32" s="232">
        <v>8</v>
      </c>
      <c r="AA32" s="232">
        <v>8</v>
      </c>
      <c r="AB32" s="232">
        <v>8</v>
      </c>
      <c r="AC32" s="232">
        <v>8</v>
      </c>
      <c r="AD32" s="232">
        <v>8</v>
      </c>
      <c r="AE32" s="232">
        <v>8</v>
      </c>
      <c r="AF32" s="232">
        <v>8</v>
      </c>
      <c r="AG32" s="232">
        <v>8</v>
      </c>
      <c r="AH32" s="232">
        <v>8</v>
      </c>
      <c r="AI32" s="232">
        <v>8</v>
      </c>
      <c r="AJ32" s="232">
        <v>8</v>
      </c>
      <c r="AK32" s="232">
        <v>8</v>
      </c>
      <c r="AL32" s="232">
        <v>8</v>
      </c>
      <c r="AM32" s="232">
        <v>8</v>
      </c>
      <c r="AN32" s="232">
        <v>8</v>
      </c>
      <c r="AO32" s="232">
        <v>8</v>
      </c>
      <c r="AP32" s="232">
        <v>8</v>
      </c>
      <c r="AQ32" s="232">
        <v>8</v>
      </c>
      <c r="AR32" s="232">
        <v>8</v>
      </c>
      <c r="AS32" s="232">
        <v>16</v>
      </c>
      <c r="AT32" s="232">
        <v>16</v>
      </c>
      <c r="AU32" s="232">
        <v>17</v>
      </c>
      <c r="AV32" s="232">
        <v>18</v>
      </c>
      <c r="AW32" s="232">
        <v>18</v>
      </c>
      <c r="AX32" s="232">
        <v>18</v>
      </c>
    </row>
    <row r="33" spans="1:50" x14ac:dyDescent="0.25">
      <c r="A33" s="231" t="s">
        <v>328</v>
      </c>
      <c r="B33" s="165">
        <v>0</v>
      </c>
      <c r="C33" s="232"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1</v>
      </c>
      <c r="L33" s="232">
        <v>1</v>
      </c>
      <c r="M33" s="232">
        <v>1</v>
      </c>
      <c r="N33" s="232">
        <v>1</v>
      </c>
      <c r="O33" s="232">
        <v>1</v>
      </c>
      <c r="P33" s="232">
        <v>1</v>
      </c>
      <c r="Q33" s="232">
        <v>1</v>
      </c>
      <c r="R33" s="232">
        <v>1</v>
      </c>
      <c r="S33" s="232">
        <v>1</v>
      </c>
      <c r="T33" s="232">
        <v>1</v>
      </c>
      <c r="U33" s="232">
        <v>1</v>
      </c>
      <c r="V33" s="232">
        <v>1</v>
      </c>
      <c r="W33" s="232">
        <v>1</v>
      </c>
      <c r="X33" s="232">
        <v>1</v>
      </c>
      <c r="Y33" s="232">
        <v>1</v>
      </c>
      <c r="Z33" s="232">
        <v>1</v>
      </c>
      <c r="AA33" s="232">
        <v>1</v>
      </c>
      <c r="AB33" s="232">
        <v>1</v>
      </c>
      <c r="AC33" s="232">
        <v>1</v>
      </c>
      <c r="AD33" s="232">
        <v>1</v>
      </c>
      <c r="AE33" s="232">
        <v>1</v>
      </c>
      <c r="AF33" s="232">
        <v>1</v>
      </c>
      <c r="AG33" s="232">
        <v>1</v>
      </c>
      <c r="AH33" s="232">
        <v>1</v>
      </c>
      <c r="AI33" s="232">
        <v>1</v>
      </c>
      <c r="AJ33" s="232">
        <v>1</v>
      </c>
      <c r="AK33" s="232">
        <v>1</v>
      </c>
      <c r="AL33" s="232">
        <v>1</v>
      </c>
      <c r="AM33" s="232">
        <v>1</v>
      </c>
      <c r="AN33" s="232">
        <v>1</v>
      </c>
      <c r="AO33" s="232">
        <v>1</v>
      </c>
      <c r="AP33" s="232">
        <v>1</v>
      </c>
      <c r="AQ33" s="232">
        <v>1</v>
      </c>
      <c r="AR33" s="232">
        <v>1</v>
      </c>
      <c r="AS33" s="232">
        <v>1</v>
      </c>
      <c r="AT33" s="232">
        <v>1</v>
      </c>
      <c r="AU33" s="232">
        <v>1</v>
      </c>
      <c r="AV33" s="232">
        <v>1</v>
      </c>
      <c r="AW33" s="232">
        <v>1</v>
      </c>
      <c r="AX33" s="232">
        <v>1</v>
      </c>
    </row>
    <row r="34" spans="1:50" x14ac:dyDescent="0.25">
      <c r="A34" s="231" t="s">
        <v>329</v>
      </c>
      <c r="B34" s="164">
        <v>0</v>
      </c>
      <c r="C34" s="232"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1</v>
      </c>
      <c r="U34" s="232">
        <v>1</v>
      </c>
      <c r="V34" s="232">
        <v>1</v>
      </c>
      <c r="W34" s="232">
        <v>1</v>
      </c>
      <c r="X34" s="232">
        <v>1</v>
      </c>
      <c r="Y34" s="232">
        <v>1</v>
      </c>
      <c r="Z34" s="232">
        <v>1</v>
      </c>
      <c r="AA34" s="232">
        <v>1</v>
      </c>
      <c r="AB34" s="232">
        <v>1</v>
      </c>
      <c r="AC34" s="232">
        <v>1</v>
      </c>
      <c r="AD34" s="232">
        <v>1</v>
      </c>
      <c r="AE34" s="232">
        <v>2</v>
      </c>
      <c r="AF34" s="232">
        <v>2</v>
      </c>
      <c r="AG34" s="232">
        <v>2</v>
      </c>
      <c r="AH34" s="232">
        <v>2</v>
      </c>
      <c r="AI34" s="232">
        <v>4</v>
      </c>
      <c r="AJ34" s="232">
        <v>4</v>
      </c>
      <c r="AK34" s="232">
        <v>4</v>
      </c>
      <c r="AL34" s="232">
        <v>4</v>
      </c>
      <c r="AM34" s="232">
        <v>4</v>
      </c>
      <c r="AN34" s="232">
        <v>4</v>
      </c>
      <c r="AO34" s="232">
        <v>5</v>
      </c>
      <c r="AP34" s="232">
        <v>5</v>
      </c>
      <c r="AQ34" s="232">
        <v>5</v>
      </c>
      <c r="AR34" s="232">
        <v>5</v>
      </c>
      <c r="AS34" s="232">
        <v>5</v>
      </c>
      <c r="AT34" s="232">
        <v>5</v>
      </c>
      <c r="AU34" s="232">
        <v>5</v>
      </c>
      <c r="AV34" s="232">
        <v>5</v>
      </c>
      <c r="AW34" s="232">
        <v>5</v>
      </c>
      <c r="AX34" s="232">
        <v>5</v>
      </c>
    </row>
    <row r="35" spans="1:50" x14ac:dyDescent="0.25">
      <c r="A35" s="231" t="s">
        <v>330</v>
      </c>
      <c r="B35" s="165">
        <v>0</v>
      </c>
      <c r="C35" s="232">
        <v>1</v>
      </c>
      <c r="D35" s="232">
        <v>1</v>
      </c>
      <c r="E35" s="232">
        <v>2</v>
      </c>
      <c r="F35" s="232">
        <v>2</v>
      </c>
      <c r="G35" s="232">
        <v>2</v>
      </c>
      <c r="H35" s="232">
        <v>2</v>
      </c>
      <c r="I35" s="232">
        <v>2</v>
      </c>
      <c r="J35" s="232">
        <v>2</v>
      </c>
      <c r="K35" s="232">
        <v>2</v>
      </c>
      <c r="L35" s="232">
        <v>2</v>
      </c>
      <c r="M35" s="232">
        <v>2</v>
      </c>
      <c r="N35" s="232">
        <v>2</v>
      </c>
      <c r="O35" s="232">
        <v>2</v>
      </c>
      <c r="P35" s="232">
        <v>2</v>
      </c>
      <c r="Q35" s="232">
        <v>4</v>
      </c>
      <c r="R35" s="232">
        <v>4</v>
      </c>
      <c r="S35" s="232">
        <v>4</v>
      </c>
      <c r="T35" s="232">
        <v>4</v>
      </c>
      <c r="U35" s="232">
        <v>4</v>
      </c>
      <c r="V35" s="232">
        <v>4</v>
      </c>
      <c r="W35" s="232">
        <v>4</v>
      </c>
      <c r="X35" s="232">
        <v>4</v>
      </c>
      <c r="Y35" s="232">
        <v>4</v>
      </c>
      <c r="Z35" s="232">
        <v>4</v>
      </c>
      <c r="AA35" s="232">
        <v>4</v>
      </c>
      <c r="AB35" s="232">
        <v>4</v>
      </c>
      <c r="AC35" s="232">
        <v>4</v>
      </c>
      <c r="AD35" s="232">
        <v>4</v>
      </c>
      <c r="AE35" s="232">
        <v>4</v>
      </c>
      <c r="AF35" s="232">
        <v>4</v>
      </c>
      <c r="AG35" s="232">
        <v>4</v>
      </c>
      <c r="AH35" s="232">
        <v>5</v>
      </c>
      <c r="AI35" s="232">
        <v>5</v>
      </c>
      <c r="AJ35" s="232">
        <v>5</v>
      </c>
      <c r="AK35" s="232">
        <v>5</v>
      </c>
      <c r="AL35" s="232">
        <v>5</v>
      </c>
      <c r="AM35" s="232">
        <v>5</v>
      </c>
      <c r="AN35" s="232">
        <v>5</v>
      </c>
      <c r="AO35" s="232">
        <v>5</v>
      </c>
      <c r="AP35" s="232">
        <v>5</v>
      </c>
      <c r="AQ35" s="232">
        <v>5</v>
      </c>
      <c r="AR35" s="232">
        <v>5</v>
      </c>
      <c r="AS35" s="232">
        <v>5</v>
      </c>
      <c r="AT35" s="232">
        <v>5</v>
      </c>
      <c r="AU35" s="232">
        <v>5</v>
      </c>
      <c r="AV35" s="232">
        <v>5</v>
      </c>
      <c r="AW35" s="232">
        <v>5</v>
      </c>
      <c r="AX35" s="232">
        <v>5</v>
      </c>
    </row>
    <row r="36" spans="1:50" x14ac:dyDescent="0.25">
      <c r="A36" s="231" t="s">
        <v>363</v>
      </c>
      <c r="B36" s="164">
        <v>0</v>
      </c>
      <c r="C36" s="232"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1</v>
      </c>
      <c r="R36" s="232">
        <v>1</v>
      </c>
      <c r="S36" s="232">
        <v>1</v>
      </c>
      <c r="T36" s="232">
        <v>1</v>
      </c>
      <c r="U36" s="232">
        <v>1</v>
      </c>
      <c r="V36" s="232">
        <v>1</v>
      </c>
      <c r="W36" s="232">
        <v>1</v>
      </c>
      <c r="X36" s="232">
        <v>1</v>
      </c>
      <c r="Y36" s="232">
        <v>1</v>
      </c>
      <c r="Z36" s="232">
        <v>1</v>
      </c>
      <c r="AA36" s="232">
        <v>1</v>
      </c>
      <c r="AB36" s="232">
        <v>1</v>
      </c>
      <c r="AC36" s="232">
        <v>1</v>
      </c>
      <c r="AD36" s="232">
        <v>1</v>
      </c>
      <c r="AE36" s="232">
        <v>1</v>
      </c>
      <c r="AF36" s="232">
        <v>1</v>
      </c>
      <c r="AG36" s="232">
        <v>1</v>
      </c>
      <c r="AH36" s="232">
        <v>1</v>
      </c>
      <c r="AI36" s="232">
        <v>1</v>
      </c>
      <c r="AJ36" s="232">
        <v>1</v>
      </c>
      <c r="AK36" s="232">
        <v>1</v>
      </c>
      <c r="AL36" s="232">
        <v>1</v>
      </c>
      <c r="AM36" s="232">
        <v>1</v>
      </c>
      <c r="AN36" s="232">
        <v>1</v>
      </c>
      <c r="AO36" s="232">
        <v>1</v>
      </c>
      <c r="AP36" s="232">
        <v>1</v>
      </c>
      <c r="AQ36" s="232">
        <v>1</v>
      </c>
      <c r="AR36" s="232">
        <v>1</v>
      </c>
      <c r="AS36" s="232">
        <v>1</v>
      </c>
      <c r="AT36" s="232">
        <v>2</v>
      </c>
      <c r="AU36" s="232">
        <v>2</v>
      </c>
      <c r="AV36" s="232">
        <v>2</v>
      </c>
      <c r="AW36" s="232">
        <v>2</v>
      </c>
      <c r="AX36" s="232">
        <v>2</v>
      </c>
    </row>
    <row r="37" spans="1:50" x14ac:dyDescent="0.25">
      <c r="A37" s="231" t="s">
        <v>364</v>
      </c>
      <c r="B37" s="165">
        <v>0</v>
      </c>
      <c r="C37" s="232">
        <v>0</v>
      </c>
      <c r="D37" s="232">
        <v>0</v>
      </c>
      <c r="E37" s="232">
        <v>1</v>
      </c>
      <c r="F37" s="232">
        <v>1</v>
      </c>
      <c r="G37" s="232">
        <v>3</v>
      </c>
      <c r="H37" s="232">
        <v>4</v>
      </c>
      <c r="I37" s="232">
        <v>5</v>
      </c>
      <c r="J37" s="232">
        <v>5</v>
      </c>
      <c r="K37" s="232">
        <v>7</v>
      </c>
      <c r="L37" s="232">
        <v>8</v>
      </c>
      <c r="M37" s="232">
        <v>10</v>
      </c>
      <c r="N37" s="232">
        <v>10</v>
      </c>
      <c r="O37" s="232">
        <v>12</v>
      </c>
      <c r="P37" s="232">
        <v>16</v>
      </c>
      <c r="Q37" s="232">
        <v>18</v>
      </c>
      <c r="R37" s="232">
        <v>20</v>
      </c>
      <c r="S37" s="232">
        <v>24</v>
      </c>
      <c r="T37" s="232">
        <v>29</v>
      </c>
      <c r="U37" s="232">
        <v>34</v>
      </c>
      <c r="V37" s="232">
        <v>35</v>
      </c>
      <c r="W37" s="232">
        <v>40</v>
      </c>
      <c r="X37" s="232">
        <v>43</v>
      </c>
      <c r="Y37" s="232">
        <v>44</v>
      </c>
      <c r="Z37" s="232">
        <v>44</v>
      </c>
      <c r="AA37" s="232">
        <v>44</v>
      </c>
      <c r="AB37" s="232">
        <v>45</v>
      </c>
      <c r="AC37" s="232">
        <v>46</v>
      </c>
      <c r="AD37" s="232">
        <v>47</v>
      </c>
      <c r="AE37" s="232">
        <v>47</v>
      </c>
      <c r="AF37" s="232">
        <v>58</v>
      </c>
      <c r="AG37" s="232">
        <v>60</v>
      </c>
      <c r="AH37" s="232">
        <v>67</v>
      </c>
      <c r="AI37" s="232">
        <v>71</v>
      </c>
      <c r="AJ37" s="232">
        <v>74</v>
      </c>
      <c r="AK37" s="232">
        <v>78</v>
      </c>
      <c r="AL37" s="232">
        <v>80</v>
      </c>
      <c r="AM37" s="232">
        <v>80</v>
      </c>
      <c r="AN37" s="232">
        <v>81</v>
      </c>
      <c r="AO37" s="232">
        <v>82</v>
      </c>
      <c r="AP37" s="232">
        <v>82</v>
      </c>
      <c r="AQ37" s="232">
        <v>85</v>
      </c>
      <c r="AR37" s="232">
        <v>87</v>
      </c>
      <c r="AS37" s="232">
        <v>90</v>
      </c>
      <c r="AT37" s="232">
        <v>94</v>
      </c>
      <c r="AU37" s="232">
        <v>103</v>
      </c>
      <c r="AV37" s="232">
        <v>103</v>
      </c>
      <c r="AW37" s="232">
        <v>108</v>
      </c>
      <c r="AX37" s="232">
        <v>109</v>
      </c>
    </row>
    <row r="38" spans="1:50" x14ac:dyDescent="0.25">
      <c r="A38" s="231" t="s">
        <v>422</v>
      </c>
      <c r="B38" s="164">
        <v>0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0</v>
      </c>
      <c r="W38" s="232">
        <v>0</v>
      </c>
      <c r="X38" s="232">
        <v>0</v>
      </c>
      <c r="Y38" s="232">
        <v>0</v>
      </c>
      <c r="Z38" s="232">
        <v>0</v>
      </c>
      <c r="AA38" s="232">
        <v>0</v>
      </c>
      <c r="AB38" s="232">
        <v>0</v>
      </c>
      <c r="AC38" s="232">
        <v>0</v>
      </c>
      <c r="AD38" s="232">
        <v>0</v>
      </c>
      <c r="AE38" s="232">
        <v>0</v>
      </c>
      <c r="AF38" s="232">
        <v>0</v>
      </c>
      <c r="AG38" s="232">
        <v>0</v>
      </c>
      <c r="AH38" s="232">
        <v>0</v>
      </c>
      <c r="AI38" s="232">
        <v>0</v>
      </c>
      <c r="AJ38" s="232">
        <v>0</v>
      </c>
      <c r="AK38" s="232">
        <v>0</v>
      </c>
      <c r="AL38" s="232">
        <v>0</v>
      </c>
      <c r="AM38" s="232">
        <v>0</v>
      </c>
      <c r="AN38" s="232">
        <v>0</v>
      </c>
      <c r="AO38" s="232">
        <v>0</v>
      </c>
      <c r="AP38" s="232">
        <v>0</v>
      </c>
      <c r="AQ38" s="232">
        <v>0</v>
      </c>
      <c r="AR38" s="232">
        <v>2</v>
      </c>
      <c r="AS38" s="232">
        <v>2</v>
      </c>
      <c r="AT38" s="232">
        <v>2</v>
      </c>
      <c r="AU38" s="232">
        <v>2</v>
      </c>
      <c r="AV38" s="232">
        <v>2</v>
      </c>
      <c r="AW38" s="232">
        <v>2</v>
      </c>
      <c r="AX38" s="232">
        <v>2</v>
      </c>
    </row>
    <row r="39" spans="1:50" x14ac:dyDescent="0.25">
      <c r="A39" s="231" t="s">
        <v>365</v>
      </c>
      <c r="B39" s="165">
        <v>0</v>
      </c>
      <c r="C39" s="232">
        <v>0</v>
      </c>
      <c r="D39" s="232">
        <v>2</v>
      </c>
      <c r="E39" s="232">
        <v>2</v>
      </c>
      <c r="F39" s="232">
        <v>3</v>
      </c>
      <c r="G39" s="232">
        <v>8</v>
      </c>
      <c r="H39" s="232">
        <v>8</v>
      </c>
      <c r="I39" s="232">
        <v>10</v>
      </c>
      <c r="J39" s="232">
        <v>11</v>
      </c>
      <c r="K39" s="232">
        <v>12</v>
      </c>
      <c r="L39" s="232">
        <v>12</v>
      </c>
      <c r="M39" s="232">
        <v>12</v>
      </c>
      <c r="N39" s="232">
        <v>12</v>
      </c>
      <c r="O39" s="232">
        <v>12</v>
      </c>
      <c r="P39" s="232">
        <v>12</v>
      </c>
      <c r="Q39" s="232">
        <v>12</v>
      </c>
      <c r="R39" s="232">
        <v>12</v>
      </c>
      <c r="S39" s="232">
        <v>12</v>
      </c>
      <c r="T39" s="232">
        <v>12</v>
      </c>
      <c r="U39" s="232">
        <v>12</v>
      </c>
      <c r="V39" s="232">
        <v>12</v>
      </c>
      <c r="W39" s="232">
        <v>12</v>
      </c>
      <c r="X39" s="232">
        <v>12</v>
      </c>
      <c r="Y39" s="232">
        <v>12</v>
      </c>
      <c r="Z39" s="232">
        <v>12</v>
      </c>
      <c r="AA39" s="232">
        <v>12</v>
      </c>
      <c r="AB39" s="232">
        <v>12</v>
      </c>
      <c r="AC39" s="232">
        <v>12</v>
      </c>
      <c r="AD39" s="232">
        <v>12</v>
      </c>
      <c r="AE39" s="232">
        <v>12</v>
      </c>
      <c r="AF39" s="232">
        <v>12</v>
      </c>
      <c r="AG39" s="232">
        <v>12</v>
      </c>
      <c r="AH39" s="232">
        <v>12</v>
      </c>
      <c r="AI39" s="232">
        <v>12</v>
      </c>
      <c r="AJ39" s="232">
        <v>12</v>
      </c>
      <c r="AK39" s="232">
        <v>12</v>
      </c>
      <c r="AL39" s="232">
        <v>12</v>
      </c>
      <c r="AM39" s="232">
        <v>12</v>
      </c>
      <c r="AN39" s="232">
        <v>12</v>
      </c>
      <c r="AO39" s="232">
        <v>12</v>
      </c>
      <c r="AP39" s="232">
        <v>12</v>
      </c>
      <c r="AQ39" s="232">
        <v>12</v>
      </c>
      <c r="AR39" s="232">
        <v>12</v>
      </c>
      <c r="AS39" s="232">
        <v>12</v>
      </c>
      <c r="AT39" s="232">
        <v>12</v>
      </c>
      <c r="AU39" s="232">
        <v>12</v>
      </c>
      <c r="AV39" s="232">
        <v>12</v>
      </c>
      <c r="AW39" s="232">
        <v>12</v>
      </c>
      <c r="AX39" s="232">
        <v>12</v>
      </c>
    </row>
    <row r="40" spans="1:50" x14ac:dyDescent="0.25">
      <c r="A40" s="231" t="s">
        <v>366</v>
      </c>
      <c r="B40" s="164">
        <v>0</v>
      </c>
      <c r="C40" s="232">
        <v>0</v>
      </c>
      <c r="D40" s="232">
        <v>0</v>
      </c>
      <c r="E40" s="232">
        <v>0</v>
      </c>
      <c r="F40" s="232">
        <v>0</v>
      </c>
      <c r="G40" s="232">
        <v>2</v>
      </c>
      <c r="H40" s="232">
        <v>2</v>
      </c>
      <c r="I40" s="232">
        <v>2</v>
      </c>
      <c r="J40" s="232">
        <v>2</v>
      </c>
      <c r="K40" s="232">
        <v>2</v>
      </c>
      <c r="L40" s="232">
        <v>2</v>
      </c>
      <c r="M40" s="232">
        <v>2</v>
      </c>
      <c r="N40" s="232">
        <v>2</v>
      </c>
      <c r="O40" s="232">
        <v>2</v>
      </c>
      <c r="P40" s="232">
        <v>2</v>
      </c>
      <c r="Q40" s="232">
        <v>2</v>
      </c>
      <c r="R40" s="232">
        <v>2</v>
      </c>
      <c r="S40" s="232">
        <v>2</v>
      </c>
      <c r="T40" s="232">
        <v>2</v>
      </c>
      <c r="U40" s="232">
        <v>2</v>
      </c>
      <c r="V40" s="232">
        <v>2</v>
      </c>
      <c r="W40" s="232">
        <v>2</v>
      </c>
      <c r="X40" s="232">
        <v>2</v>
      </c>
      <c r="Y40" s="232">
        <v>2</v>
      </c>
      <c r="Z40" s="232">
        <v>2</v>
      </c>
      <c r="AA40" s="232">
        <v>2</v>
      </c>
      <c r="AB40" s="232">
        <v>2</v>
      </c>
      <c r="AC40" s="232">
        <v>2</v>
      </c>
      <c r="AD40" s="232">
        <v>2</v>
      </c>
      <c r="AE40" s="232">
        <v>2</v>
      </c>
      <c r="AF40" s="232">
        <v>2</v>
      </c>
      <c r="AG40" s="232">
        <v>2</v>
      </c>
      <c r="AH40" s="232">
        <v>2</v>
      </c>
      <c r="AI40" s="232">
        <v>2</v>
      </c>
      <c r="AJ40" s="232">
        <v>2</v>
      </c>
      <c r="AK40" s="232">
        <v>2</v>
      </c>
      <c r="AL40" s="232">
        <v>2</v>
      </c>
      <c r="AM40" s="232">
        <v>2</v>
      </c>
      <c r="AN40" s="232">
        <v>2</v>
      </c>
      <c r="AO40" s="232">
        <v>2</v>
      </c>
      <c r="AP40" s="232">
        <v>2</v>
      </c>
      <c r="AQ40" s="232">
        <v>2</v>
      </c>
      <c r="AR40" s="232">
        <v>2</v>
      </c>
      <c r="AS40" s="232">
        <v>2</v>
      </c>
      <c r="AT40" s="232">
        <v>2</v>
      </c>
      <c r="AU40" s="232">
        <v>2</v>
      </c>
      <c r="AV40" s="232">
        <v>2</v>
      </c>
      <c r="AW40" s="232">
        <v>2</v>
      </c>
      <c r="AX40" s="232">
        <v>2</v>
      </c>
    </row>
    <row r="41" spans="1:50" x14ac:dyDescent="0.25">
      <c r="A41" s="231" t="s">
        <v>406</v>
      </c>
      <c r="B41" s="165">
        <v>0</v>
      </c>
      <c r="C41" s="232"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32">
        <v>0</v>
      </c>
      <c r="AB41" s="232">
        <v>0</v>
      </c>
      <c r="AC41" s="232">
        <v>0</v>
      </c>
      <c r="AD41" s="232">
        <v>0</v>
      </c>
      <c r="AE41" s="232">
        <v>0</v>
      </c>
      <c r="AF41" s="232">
        <v>0</v>
      </c>
      <c r="AG41" s="232">
        <v>0</v>
      </c>
      <c r="AH41" s="232">
        <v>0</v>
      </c>
      <c r="AI41" s="232">
        <v>0</v>
      </c>
      <c r="AJ41" s="232">
        <v>0</v>
      </c>
      <c r="AK41" s="232">
        <v>0</v>
      </c>
      <c r="AL41" s="232">
        <v>0</v>
      </c>
      <c r="AM41" s="232">
        <v>0</v>
      </c>
      <c r="AN41" s="232">
        <v>1</v>
      </c>
      <c r="AO41" s="232">
        <v>1</v>
      </c>
      <c r="AP41" s="232">
        <v>1</v>
      </c>
      <c r="AQ41" s="232">
        <v>1</v>
      </c>
      <c r="AR41" s="232">
        <v>1</v>
      </c>
      <c r="AS41" s="232">
        <v>1</v>
      </c>
      <c r="AT41" s="232">
        <v>1</v>
      </c>
      <c r="AU41" s="232">
        <v>1</v>
      </c>
      <c r="AV41" s="232">
        <v>1</v>
      </c>
      <c r="AW41" s="232">
        <v>1</v>
      </c>
      <c r="AX41" s="232">
        <v>1</v>
      </c>
    </row>
    <row r="42" spans="1:50" x14ac:dyDescent="0.25">
      <c r="A42" s="231" t="s">
        <v>367</v>
      </c>
      <c r="B42" s="164">
        <v>0</v>
      </c>
      <c r="C42" s="232">
        <v>0</v>
      </c>
      <c r="D42" s="232">
        <v>1</v>
      </c>
      <c r="E42" s="232">
        <v>4</v>
      </c>
      <c r="F42" s="232">
        <v>5</v>
      </c>
      <c r="G42" s="232">
        <v>6</v>
      </c>
      <c r="H42" s="232">
        <v>6</v>
      </c>
      <c r="I42" s="232">
        <v>6</v>
      </c>
      <c r="J42" s="232">
        <v>6</v>
      </c>
      <c r="K42" s="232">
        <v>6</v>
      </c>
      <c r="L42" s="232">
        <v>6</v>
      </c>
      <c r="M42" s="232">
        <v>6</v>
      </c>
      <c r="N42" s="232">
        <v>6</v>
      </c>
      <c r="O42" s="232">
        <v>6</v>
      </c>
      <c r="P42" s="232">
        <v>6</v>
      </c>
      <c r="Q42" s="232">
        <v>6</v>
      </c>
      <c r="R42" s="232">
        <v>6</v>
      </c>
      <c r="S42" s="232">
        <v>6</v>
      </c>
      <c r="T42" s="232">
        <v>6</v>
      </c>
      <c r="U42" s="232">
        <v>6</v>
      </c>
      <c r="V42" s="232">
        <v>6</v>
      </c>
      <c r="W42" s="232">
        <v>6</v>
      </c>
      <c r="X42" s="232">
        <v>6</v>
      </c>
      <c r="Y42" s="232">
        <v>6</v>
      </c>
      <c r="Z42" s="232">
        <v>6</v>
      </c>
      <c r="AA42" s="232">
        <v>6</v>
      </c>
      <c r="AB42" s="232">
        <v>6</v>
      </c>
      <c r="AC42" s="232">
        <v>6</v>
      </c>
      <c r="AD42" s="232">
        <v>6</v>
      </c>
      <c r="AE42" s="232">
        <v>6</v>
      </c>
      <c r="AF42" s="232">
        <v>6</v>
      </c>
      <c r="AG42" s="232">
        <v>6</v>
      </c>
      <c r="AH42" s="232">
        <v>6</v>
      </c>
      <c r="AI42" s="232">
        <v>6</v>
      </c>
      <c r="AJ42" s="232">
        <v>6</v>
      </c>
      <c r="AK42" s="232">
        <v>6</v>
      </c>
      <c r="AL42" s="232">
        <v>6</v>
      </c>
      <c r="AM42" s="232">
        <v>6</v>
      </c>
      <c r="AN42" s="232">
        <v>6</v>
      </c>
      <c r="AO42" s="232">
        <v>6</v>
      </c>
      <c r="AP42" s="232">
        <v>6</v>
      </c>
      <c r="AQ42" s="232">
        <v>6</v>
      </c>
      <c r="AR42" s="232">
        <v>6</v>
      </c>
      <c r="AS42" s="232">
        <v>6</v>
      </c>
      <c r="AT42" s="232">
        <v>6</v>
      </c>
      <c r="AU42" s="232">
        <v>6</v>
      </c>
      <c r="AV42" s="232">
        <v>6</v>
      </c>
      <c r="AW42" s="232">
        <v>6</v>
      </c>
      <c r="AX42" s="232">
        <v>6</v>
      </c>
    </row>
    <row r="43" spans="1:50" x14ac:dyDescent="0.25">
      <c r="A43" s="231" t="s">
        <v>368</v>
      </c>
      <c r="B43" s="165">
        <v>0</v>
      </c>
      <c r="C43" s="232">
        <v>2</v>
      </c>
      <c r="D43" s="232">
        <v>2</v>
      </c>
      <c r="E43" s="232">
        <v>2</v>
      </c>
      <c r="F43" s="232">
        <v>3</v>
      </c>
      <c r="G43" s="232">
        <v>3</v>
      </c>
      <c r="H43" s="232">
        <v>4</v>
      </c>
      <c r="I43" s="232">
        <v>5</v>
      </c>
      <c r="J43" s="232">
        <v>5</v>
      </c>
      <c r="K43" s="232">
        <v>5</v>
      </c>
      <c r="L43" s="232">
        <v>5</v>
      </c>
      <c r="M43" s="232">
        <v>5</v>
      </c>
      <c r="N43" s="232">
        <v>5</v>
      </c>
      <c r="O43" s="232">
        <v>5</v>
      </c>
      <c r="P43" s="232">
        <v>5</v>
      </c>
      <c r="Q43" s="232">
        <v>5</v>
      </c>
      <c r="R43" s="232">
        <v>5</v>
      </c>
      <c r="S43" s="232">
        <v>5</v>
      </c>
      <c r="T43" s="232">
        <v>5</v>
      </c>
      <c r="U43" s="232">
        <v>5</v>
      </c>
      <c r="V43" s="232">
        <v>5</v>
      </c>
      <c r="W43" s="232">
        <v>5</v>
      </c>
      <c r="X43" s="232">
        <v>5</v>
      </c>
      <c r="Y43" s="232">
        <v>5</v>
      </c>
      <c r="Z43" s="232">
        <v>5</v>
      </c>
      <c r="AA43" s="232">
        <v>5</v>
      </c>
      <c r="AB43" s="232">
        <v>5</v>
      </c>
      <c r="AC43" s="232">
        <v>6</v>
      </c>
      <c r="AD43" s="232">
        <v>6</v>
      </c>
      <c r="AE43" s="232">
        <v>6</v>
      </c>
      <c r="AF43" s="232">
        <v>6</v>
      </c>
      <c r="AG43" s="232">
        <v>6</v>
      </c>
      <c r="AH43" s="232">
        <v>9</v>
      </c>
      <c r="AI43" s="232">
        <v>9</v>
      </c>
      <c r="AJ43" s="232">
        <v>9</v>
      </c>
      <c r="AK43" s="232">
        <v>9</v>
      </c>
      <c r="AL43" s="232">
        <v>9</v>
      </c>
      <c r="AM43" s="232">
        <v>9</v>
      </c>
      <c r="AN43" s="232">
        <v>10</v>
      </c>
      <c r="AO43" s="232">
        <v>10</v>
      </c>
      <c r="AP43" s="232">
        <v>10</v>
      </c>
      <c r="AQ43" s="232">
        <v>10</v>
      </c>
      <c r="AR43" s="232">
        <v>11</v>
      </c>
      <c r="AS43" s="232">
        <v>12</v>
      </c>
      <c r="AT43" s="232">
        <v>12</v>
      </c>
      <c r="AU43" s="232">
        <v>12</v>
      </c>
      <c r="AV43" s="232">
        <v>14</v>
      </c>
      <c r="AW43" s="232">
        <v>14</v>
      </c>
      <c r="AX43" s="232">
        <v>14</v>
      </c>
    </row>
    <row r="44" spans="1:50" x14ac:dyDescent="0.25">
      <c r="A44" s="231" t="s">
        <v>331</v>
      </c>
      <c r="B44" s="164">
        <v>0</v>
      </c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1</v>
      </c>
      <c r="Q44" s="232">
        <v>1</v>
      </c>
      <c r="R44" s="232">
        <v>1</v>
      </c>
      <c r="S44" s="232">
        <v>1</v>
      </c>
      <c r="T44" s="232">
        <v>1</v>
      </c>
      <c r="U44" s="232">
        <v>1</v>
      </c>
      <c r="V44" s="232">
        <v>1</v>
      </c>
      <c r="W44" s="232">
        <v>1</v>
      </c>
      <c r="X44" s="232">
        <v>1</v>
      </c>
      <c r="Y44" s="232">
        <v>1</v>
      </c>
      <c r="Z44" s="232">
        <v>1</v>
      </c>
      <c r="AA44" s="232">
        <v>1</v>
      </c>
      <c r="AB44" s="232">
        <v>2</v>
      </c>
      <c r="AC44" s="232">
        <v>2</v>
      </c>
      <c r="AD44" s="232">
        <v>2</v>
      </c>
      <c r="AE44" s="232">
        <v>2</v>
      </c>
      <c r="AF44" s="232">
        <v>2</v>
      </c>
      <c r="AG44" s="232">
        <v>4</v>
      </c>
      <c r="AH44" s="232">
        <v>4</v>
      </c>
      <c r="AI44" s="232">
        <v>4</v>
      </c>
      <c r="AJ44" s="232">
        <v>4</v>
      </c>
      <c r="AK44" s="232">
        <v>4</v>
      </c>
      <c r="AL44" s="232">
        <v>4</v>
      </c>
      <c r="AM44" s="232">
        <v>4</v>
      </c>
      <c r="AN44" s="232">
        <v>4</v>
      </c>
      <c r="AO44" s="232">
        <v>4</v>
      </c>
      <c r="AP44" s="232">
        <v>4</v>
      </c>
      <c r="AQ44" s="232">
        <v>4</v>
      </c>
      <c r="AR44" s="232">
        <v>4</v>
      </c>
      <c r="AS44" s="232">
        <v>7</v>
      </c>
      <c r="AT44" s="232">
        <v>7</v>
      </c>
      <c r="AU44" s="232">
        <v>7</v>
      </c>
      <c r="AV44" s="232">
        <v>7</v>
      </c>
      <c r="AW44" s="232">
        <v>7</v>
      </c>
      <c r="AX44" s="232">
        <v>7</v>
      </c>
    </row>
    <row r="45" spans="1:50" x14ac:dyDescent="0.25">
      <c r="A45" s="231" t="s">
        <v>332</v>
      </c>
      <c r="B45" s="165">
        <v>0</v>
      </c>
      <c r="C45" s="232">
        <v>0</v>
      </c>
      <c r="D45" s="232">
        <v>2</v>
      </c>
      <c r="E45" s="232">
        <v>2</v>
      </c>
      <c r="F45" s="232">
        <v>2</v>
      </c>
      <c r="G45" s="232">
        <v>2</v>
      </c>
      <c r="H45" s="232">
        <v>2</v>
      </c>
      <c r="I45" s="232">
        <v>2</v>
      </c>
      <c r="J45" s="232">
        <v>2</v>
      </c>
      <c r="K45" s="232">
        <v>2</v>
      </c>
      <c r="L45" s="232">
        <v>2</v>
      </c>
      <c r="M45" s="232">
        <v>3</v>
      </c>
      <c r="N45" s="232">
        <v>4</v>
      </c>
      <c r="O45" s="232">
        <v>5</v>
      </c>
      <c r="P45" s="232">
        <v>6</v>
      </c>
      <c r="Q45" s="232">
        <v>6</v>
      </c>
      <c r="R45" s="232">
        <v>9</v>
      </c>
      <c r="S45" s="232">
        <v>11</v>
      </c>
      <c r="T45" s="232">
        <v>11</v>
      </c>
      <c r="U45" s="232">
        <v>11</v>
      </c>
      <c r="V45" s="232">
        <v>11</v>
      </c>
      <c r="W45" s="232">
        <v>11</v>
      </c>
      <c r="X45" s="232">
        <v>13</v>
      </c>
      <c r="Y45" s="232">
        <v>19</v>
      </c>
      <c r="Z45" s="232">
        <v>19</v>
      </c>
      <c r="AA45" s="232">
        <v>19</v>
      </c>
      <c r="AB45" s="232">
        <v>20</v>
      </c>
      <c r="AC45" s="232">
        <v>21</v>
      </c>
      <c r="AD45" s="232">
        <v>23</v>
      </c>
      <c r="AE45" s="232">
        <v>23</v>
      </c>
      <c r="AF45" s="232">
        <v>24</v>
      </c>
      <c r="AG45" s="232">
        <v>31</v>
      </c>
      <c r="AH45" s="232">
        <v>36</v>
      </c>
      <c r="AI45" s="232">
        <v>40</v>
      </c>
      <c r="AJ45" s="232">
        <v>49</v>
      </c>
      <c r="AK45" s="232">
        <v>54</v>
      </c>
      <c r="AL45" s="232">
        <v>57</v>
      </c>
      <c r="AM45" s="232">
        <v>59</v>
      </c>
      <c r="AN45" s="232">
        <v>62</v>
      </c>
      <c r="AO45" s="232">
        <v>62</v>
      </c>
      <c r="AP45" s="232">
        <v>65</v>
      </c>
      <c r="AQ45" s="232">
        <v>65</v>
      </c>
      <c r="AR45" s="232">
        <v>65</v>
      </c>
      <c r="AS45" s="232">
        <v>71</v>
      </c>
      <c r="AT45" s="232">
        <v>74</v>
      </c>
      <c r="AU45" s="232">
        <v>78</v>
      </c>
      <c r="AV45" s="232">
        <v>79</v>
      </c>
      <c r="AW45" s="232">
        <v>84</v>
      </c>
      <c r="AX45" s="232">
        <v>87</v>
      </c>
    </row>
    <row r="46" spans="1:50" x14ac:dyDescent="0.25">
      <c r="A46" s="231" t="s">
        <v>333</v>
      </c>
      <c r="B46" s="164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32">
        <v>0</v>
      </c>
      <c r="V46" s="232">
        <v>0</v>
      </c>
      <c r="W46" s="232">
        <v>2</v>
      </c>
      <c r="X46" s="232">
        <v>2</v>
      </c>
      <c r="Y46" s="232">
        <v>2</v>
      </c>
      <c r="Z46" s="232">
        <v>2</v>
      </c>
      <c r="AA46" s="232">
        <v>2</v>
      </c>
      <c r="AB46" s="232">
        <v>2</v>
      </c>
      <c r="AC46" s="232">
        <v>2</v>
      </c>
      <c r="AD46" s="232">
        <v>2</v>
      </c>
      <c r="AE46" s="232">
        <v>2</v>
      </c>
      <c r="AF46" s="232">
        <v>2</v>
      </c>
      <c r="AG46" s="232">
        <v>2</v>
      </c>
      <c r="AH46" s="232">
        <v>2</v>
      </c>
      <c r="AI46" s="232">
        <v>2</v>
      </c>
      <c r="AJ46" s="232">
        <v>2</v>
      </c>
      <c r="AK46" s="232">
        <v>2</v>
      </c>
      <c r="AL46" s="232">
        <v>2</v>
      </c>
      <c r="AM46" s="232">
        <v>2</v>
      </c>
      <c r="AN46" s="232">
        <v>2</v>
      </c>
      <c r="AO46" s="232">
        <v>2</v>
      </c>
      <c r="AP46" s="232">
        <v>4</v>
      </c>
      <c r="AQ46" s="232">
        <v>4</v>
      </c>
      <c r="AR46" s="232">
        <v>4</v>
      </c>
      <c r="AS46" s="232">
        <v>4</v>
      </c>
      <c r="AT46" s="232">
        <v>4</v>
      </c>
      <c r="AU46" s="232">
        <v>4</v>
      </c>
      <c r="AV46" s="232">
        <v>4</v>
      </c>
      <c r="AW46" s="232">
        <v>4</v>
      </c>
      <c r="AX46" s="232">
        <v>4</v>
      </c>
    </row>
    <row r="47" spans="1:50" x14ac:dyDescent="0.25">
      <c r="A47" s="231" t="s">
        <v>348</v>
      </c>
      <c r="B47" s="165">
        <v>0</v>
      </c>
      <c r="C47" s="232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  <c r="K47" s="232">
        <v>0</v>
      </c>
      <c r="L47" s="232">
        <v>0</v>
      </c>
      <c r="M47" s="232">
        <v>0</v>
      </c>
      <c r="N47" s="232">
        <v>0</v>
      </c>
      <c r="O47" s="232">
        <v>0</v>
      </c>
      <c r="P47" s="232">
        <v>0</v>
      </c>
      <c r="Q47" s="232">
        <v>0</v>
      </c>
      <c r="R47" s="232">
        <v>0</v>
      </c>
      <c r="S47" s="232">
        <v>0</v>
      </c>
      <c r="T47" s="232">
        <v>0</v>
      </c>
      <c r="U47" s="232">
        <v>0</v>
      </c>
      <c r="V47" s="232">
        <v>0</v>
      </c>
      <c r="W47" s="232">
        <v>0</v>
      </c>
      <c r="X47" s="232">
        <v>0</v>
      </c>
      <c r="Y47" s="232">
        <v>0</v>
      </c>
      <c r="Z47" s="232">
        <v>0</v>
      </c>
      <c r="AA47" s="232">
        <v>0</v>
      </c>
      <c r="AB47" s="232">
        <v>0</v>
      </c>
      <c r="AC47" s="232">
        <v>0</v>
      </c>
      <c r="AD47" s="232">
        <v>1</v>
      </c>
      <c r="AE47" s="232">
        <v>1</v>
      </c>
      <c r="AF47" s="232">
        <v>1</v>
      </c>
      <c r="AG47" s="232">
        <v>1</v>
      </c>
      <c r="AH47" s="232">
        <v>1</v>
      </c>
      <c r="AI47" s="232">
        <v>1</v>
      </c>
      <c r="AJ47" s="232">
        <v>1</v>
      </c>
      <c r="AK47" s="232">
        <v>1</v>
      </c>
      <c r="AL47" s="232">
        <v>1</v>
      </c>
      <c r="AM47" s="232">
        <v>1</v>
      </c>
      <c r="AN47" s="232">
        <v>1</v>
      </c>
      <c r="AO47" s="232">
        <v>1</v>
      </c>
      <c r="AP47" s="232">
        <v>1</v>
      </c>
      <c r="AQ47" s="232">
        <v>1</v>
      </c>
      <c r="AR47" s="232">
        <v>1</v>
      </c>
      <c r="AS47" s="232">
        <v>1</v>
      </c>
      <c r="AT47" s="232">
        <v>1</v>
      </c>
      <c r="AU47" s="232">
        <v>1</v>
      </c>
      <c r="AV47" s="232">
        <v>1</v>
      </c>
      <c r="AW47" s="232">
        <v>1</v>
      </c>
      <c r="AX47" s="232">
        <v>1</v>
      </c>
    </row>
    <row r="48" spans="1:50" x14ac:dyDescent="0.25">
      <c r="A48" s="231" t="s">
        <v>334</v>
      </c>
      <c r="B48" s="164">
        <v>0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6</v>
      </c>
      <c r="K48" s="232">
        <v>6</v>
      </c>
      <c r="L48" s="232">
        <v>6</v>
      </c>
      <c r="M48" s="232">
        <v>6</v>
      </c>
      <c r="N48" s="232">
        <v>6</v>
      </c>
      <c r="O48" s="232">
        <v>6</v>
      </c>
      <c r="P48" s="232">
        <v>6</v>
      </c>
      <c r="Q48" s="232">
        <v>6</v>
      </c>
      <c r="R48" s="232">
        <v>6</v>
      </c>
      <c r="S48" s="232">
        <v>6</v>
      </c>
      <c r="T48" s="232">
        <v>6</v>
      </c>
      <c r="U48" s="232">
        <v>6</v>
      </c>
      <c r="V48" s="232">
        <v>6</v>
      </c>
      <c r="W48" s="232">
        <v>6</v>
      </c>
      <c r="X48" s="232">
        <v>6</v>
      </c>
      <c r="Y48" s="232">
        <v>6</v>
      </c>
      <c r="Z48" s="232">
        <v>6</v>
      </c>
      <c r="AA48" s="232">
        <v>6</v>
      </c>
      <c r="AB48" s="232">
        <v>6</v>
      </c>
      <c r="AC48" s="232">
        <v>6</v>
      </c>
      <c r="AD48" s="232">
        <v>6</v>
      </c>
      <c r="AE48" s="232">
        <v>6</v>
      </c>
      <c r="AF48" s="232">
        <v>6</v>
      </c>
      <c r="AG48" s="232">
        <v>7</v>
      </c>
      <c r="AH48" s="232">
        <v>7</v>
      </c>
      <c r="AI48" s="232">
        <v>7</v>
      </c>
      <c r="AJ48" s="232">
        <v>7</v>
      </c>
      <c r="AK48" s="232">
        <v>7</v>
      </c>
      <c r="AL48" s="232">
        <v>7</v>
      </c>
      <c r="AM48" s="232">
        <v>7</v>
      </c>
      <c r="AN48" s="232">
        <v>7</v>
      </c>
      <c r="AO48" s="232">
        <v>7</v>
      </c>
      <c r="AP48" s="232">
        <v>7</v>
      </c>
      <c r="AQ48" s="232">
        <v>7</v>
      </c>
      <c r="AR48" s="232">
        <v>7</v>
      </c>
      <c r="AS48" s="232">
        <v>7</v>
      </c>
      <c r="AT48" s="232">
        <v>7</v>
      </c>
      <c r="AU48" s="232">
        <v>12</v>
      </c>
      <c r="AV48" s="232">
        <v>12</v>
      </c>
      <c r="AW48" s="232">
        <v>12</v>
      </c>
      <c r="AX48" s="232">
        <v>12</v>
      </c>
    </row>
    <row r="49" spans="1:50" x14ac:dyDescent="0.25">
      <c r="A49" s="231" t="s">
        <v>335</v>
      </c>
      <c r="B49" s="165">
        <v>0</v>
      </c>
      <c r="C49" s="232">
        <v>1</v>
      </c>
      <c r="D49" s="232">
        <v>1</v>
      </c>
      <c r="E49" s="232">
        <v>1</v>
      </c>
      <c r="F49" s="232">
        <v>1</v>
      </c>
      <c r="G49" s="232">
        <v>4</v>
      </c>
      <c r="H49" s="232">
        <v>4</v>
      </c>
      <c r="I49" s="232">
        <v>4</v>
      </c>
      <c r="J49" s="232">
        <v>4</v>
      </c>
      <c r="K49" s="232">
        <v>6</v>
      </c>
      <c r="L49" s="232">
        <v>6</v>
      </c>
      <c r="M49" s="232">
        <v>6</v>
      </c>
      <c r="N49" s="232">
        <v>6</v>
      </c>
      <c r="O49" s="232">
        <v>6</v>
      </c>
      <c r="P49" s="232">
        <v>6</v>
      </c>
      <c r="Q49" s="232">
        <v>6</v>
      </c>
      <c r="R49" s="232">
        <v>6</v>
      </c>
      <c r="S49" s="232">
        <v>6</v>
      </c>
      <c r="T49" s="232">
        <v>6</v>
      </c>
      <c r="U49" s="232">
        <v>6</v>
      </c>
      <c r="V49" s="232">
        <v>6</v>
      </c>
      <c r="W49" s="232">
        <v>6</v>
      </c>
      <c r="X49" s="232">
        <v>6</v>
      </c>
      <c r="Y49" s="232">
        <v>6</v>
      </c>
      <c r="Z49" s="232">
        <v>6</v>
      </c>
      <c r="AA49" s="232">
        <v>6</v>
      </c>
      <c r="AB49" s="232">
        <v>6</v>
      </c>
      <c r="AC49" s="232">
        <v>6</v>
      </c>
      <c r="AD49" s="232">
        <v>6</v>
      </c>
      <c r="AE49" s="232">
        <v>6</v>
      </c>
      <c r="AF49" s="232">
        <v>6</v>
      </c>
      <c r="AG49" s="232">
        <v>6</v>
      </c>
      <c r="AH49" s="232">
        <v>6</v>
      </c>
      <c r="AI49" s="232">
        <v>6</v>
      </c>
      <c r="AJ49" s="232">
        <v>6</v>
      </c>
      <c r="AK49" s="232">
        <v>6</v>
      </c>
      <c r="AL49" s="232">
        <v>6</v>
      </c>
      <c r="AM49" s="232">
        <v>6</v>
      </c>
      <c r="AN49" s="232">
        <v>6</v>
      </c>
      <c r="AO49" s="232">
        <v>6</v>
      </c>
      <c r="AP49" s="232">
        <v>6</v>
      </c>
      <c r="AQ49" s="232">
        <v>6</v>
      </c>
      <c r="AR49" s="232">
        <v>6</v>
      </c>
      <c r="AS49" s="232">
        <v>6</v>
      </c>
      <c r="AT49" s="232">
        <v>6</v>
      </c>
      <c r="AU49" s="232">
        <v>6</v>
      </c>
      <c r="AV49" s="232">
        <v>6</v>
      </c>
      <c r="AW49" s="232">
        <v>6</v>
      </c>
      <c r="AX49" s="232">
        <v>6</v>
      </c>
    </row>
    <row r="50" spans="1:50" x14ac:dyDescent="0.25">
      <c r="A50" s="231" t="s">
        <v>336</v>
      </c>
      <c r="B50" s="164">
        <v>0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2</v>
      </c>
      <c r="T50" s="232">
        <v>2</v>
      </c>
      <c r="U50" s="232">
        <v>2</v>
      </c>
      <c r="V50" s="232">
        <v>2</v>
      </c>
      <c r="W50" s="232">
        <v>2</v>
      </c>
      <c r="X50" s="232">
        <v>2</v>
      </c>
      <c r="Y50" s="232">
        <v>2</v>
      </c>
      <c r="Z50" s="232">
        <v>2</v>
      </c>
      <c r="AA50" s="232">
        <v>2</v>
      </c>
      <c r="AB50" s="232">
        <v>2</v>
      </c>
      <c r="AC50" s="232">
        <v>2</v>
      </c>
      <c r="AD50" s="232">
        <v>2</v>
      </c>
      <c r="AE50" s="232">
        <v>2</v>
      </c>
      <c r="AF50" s="232">
        <v>2</v>
      </c>
      <c r="AG50" s="232">
        <v>2</v>
      </c>
      <c r="AH50" s="232">
        <v>2</v>
      </c>
      <c r="AI50" s="232">
        <v>2</v>
      </c>
      <c r="AJ50" s="232">
        <v>2</v>
      </c>
      <c r="AK50" s="232">
        <v>2</v>
      </c>
      <c r="AL50" s="232">
        <v>2</v>
      </c>
      <c r="AM50" s="232">
        <v>2</v>
      </c>
      <c r="AN50" s="232">
        <v>2</v>
      </c>
      <c r="AO50" s="232">
        <v>2</v>
      </c>
      <c r="AP50" s="232">
        <v>2</v>
      </c>
      <c r="AQ50" s="232">
        <v>2</v>
      </c>
      <c r="AR50" s="232">
        <v>2</v>
      </c>
      <c r="AS50" s="232">
        <v>2</v>
      </c>
      <c r="AT50" s="232">
        <v>2</v>
      </c>
      <c r="AU50" s="232">
        <v>2</v>
      </c>
      <c r="AV50" s="232">
        <v>2</v>
      </c>
      <c r="AW50" s="232">
        <v>2</v>
      </c>
      <c r="AX50" s="232">
        <v>2</v>
      </c>
    </row>
    <row r="51" spans="1:50" x14ac:dyDescent="0.25">
      <c r="A51" s="231" t="s">
        <v>337</v>
      </c>
      <c r="B51" s="165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1</v>
      </c>
      <c r="L51" s="232">
        <v>1</v>
      </c>
      <c r="M51" s="232">
        <v>1</v>
      </c>
      <c r="N51" s="232">
        <v>1</v>
      </c>
      <c r="O51" s="232">
        <v>1</v>
      </c>
      <c r="P51" s="232">
        <v>1</v>
      </c>
      <c r="Q51" s="232">
        <v>1</v>
      </c>
      <c r="R51" s="232">
        <v>1</v>
      </c>
      <c r="S51" s="232">
        <v>1</v>
      </c>
      <c r="T51" s="232">
        <v>1</v>
      </c>
      <c r="U51" s="232">
        <v>1</v>
      </c>
      <c r="V51" s="232">
        <v>1</v>
      </c>
      <c r="W51" s="232">
        <v>1</v>
      </c>
      <c r="X51" s="232">
        <v>1</v>
      </c>
      <c r="Y51" s="232">
        <v>1</v>
      </c>
      <c r="Z51" s="232">
        <v>1</v>
      </c>
      <c r="AA51" s="232">
        <v>1</v>
      </c>
      <c r="AB51" s="232">
        <v>2</v>
      </c>
      <c r="AC51" s="232">
        <v>2</v>
      </c>
      <c r="AD51" s="232">
        <v>3</v>
      </c>
      <c r="AE51" s="232">
        <v>3</v>
      </c>
      <c r="AF51" s="232">
        <v>4</v>
      </c>
      <c r="AG51" s="232">
        <v>5</v>
      </c>
      <c r="AH51" s="232">
        <v>5</v>
      </c>
      <c r="AI51" s="232">
        <v>5</v>
      </c>
      <c r="AJ51" s="232">
        <v>11</v>
      </c>
      <c r="AK51" s="232">
        <v>11</v>
      </c>
      <c r="AL51" s="232">
        <v>12</v>
      </c>
      <c r="AM51" s="232">
        <v>12</v>
      </c>
      <c r="AN51" s="232">
        <v>12</v>
      </c>
      <c r="AO51" s="232">
        <v>12</v>
      </c>
      <c r="AP51" s="232">
        <v>16</v>
      </c>
      <c r="AQ51" s="232">
        <v>19</v>
      </c>
      <c r="AR51" s="232">
        <v>19</v>
      </c>
      <c r="AS51" s="232">
        <v>19</v>
      </c>
      <c r="AT51" s="232">
        <v>19</v>
      </c>
      <c r="AU51" s="232">
        <v>19</v>
      </c>
      <c r="AV51" s="232">
        <v>19</v>
      </c>
      <c r="AW51" s="232">
        <v>19</v>
      </c>
      <c r="AX51" s="232">
        <v>19</v>
      </c>
    </row>
    <row r="52" spans="1:50" x14ac:dyDescent="0.25">
      <c r="A52" s="231" t="s">
        <v>378</v>
      </c>
      <c r="B52" s="164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2">
        <v>0</v>
      </c>
      <c r="P52" s="232">
        <v>0</v>
      </c>
      <c r="Q52" s="232">
        <v>0</v>
      </c>
      <c r="R52" s="232">
        <v>0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32">
        <v>0</v>
      </c>
      <c r="AB52" s="232">
        <v>0</v>
      </c>
      <c r="AC52" s="232">
        <v>0</v>
      </c>
      <c r="AD52" s="232">
        <v>0</v>
      </c>
      <c r="AE52" s="232">
        <v>2</v>
      </c>
      <c r="AF52" s="232">
        <v>2</v>
      </c>
      <c r="AG52" s="232">
        <v>2</v>
      </c>
      <c r="AH52" s="232">
        <v>2</v>
      </c>
      <c r="AI52" s="232">
        <v>2</v>
      </c>
      <c r="AJ52" s="232">
        <v>2</v>
      </c>
      <c r="AK52" s="232">
        <v>2</v>
      </c>
      <c r="AL52" s="232">
        <v>2</v>
      </c>
      <c r="AM52" s="232">
        <v>2</v>
      </c>
      <c r="AN52" s="232">
        <v>2</v>
      </c>
      <c r="AO52" s="232">
        <v>2</v>
      </c>
      <c r="AP52" s="232">
        <v>2</v>
      </c>
      <c r="AQ52" s="232">
        <v>2</v>
      </c>
      <c r="AR52" s="232">
        <v>2</v>
      </c>
      <c r="AS52" s="232">
        <v>3</v>
      </c>
      <c r="AT52" s="232">
        <v>3</v>
      </c>
      <c r="AU52" s="232">
        <v>3</v>
      </c>
      <c r="AV52" s="232">
        <v>3</v>
      </c>
      <c r="AW52" s="232">
        <v>3</v>
      </c>
      <c r="AX52" s="232">
        <v>3</v>
      </c>
    </row>
    <row r="53" spans="1:50" x14ac:dyDescent="0.25">
      <c r="A53" s="231" t="s">
        <v>379</v>
      </c>
      <c r="B53" s="165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2">
        <v>0</v>
      </c>
      <c r="U53" s="232">
        <v>0</v>
      </c>
      <c r="V53" s="232">
        <v>0</v>
      </c>
      <c r="W53" s="232">
        <v>0</v>
      </c>
      <c r="X53" s="232">
        <v>0</v>
      </c>
      <c r="Y53" s="232">
        <v>0</v>
      </c>
      <c r="Z53" s="232">
        <v>0</v>
      </c>
      <c r="AA53" s="232">
        <v>0</v>
      </c>
      <c r="AB53" s="232">
        <v>0</v>
      </c>
      <c r="AC53" s="232">
        <v>0</v>
      </c>
      <c r="AD53" s="232">
        <v>0</v>
      </c>
      <c r="AE53" s="232">
        <v>5</v>
      </c>
      <c r="AF53" s="232">
        <v>5</v>
      </c>
      <c r="AG53" s="232">
        <v>5</v>
      </c>
      <c r="AH53" s="232">
        <v>5</v>
      </c>
      <c r="AI53" s="232">
        <v>5</v>
      </c>
      <c r="AJ53" s="232">
        <v>5</v>
      </c>
      <c r="AK53" s="232">
        <v>5</v>
      </c>
      <c r="AL53" s="232">
        <v>5</v>
      </c>
      <c r="AM53" s="232">
        <v>5</v>
      </c>
      <c r="AN53" s="232">
        <v>5</v>
      </c>
      <c r="AO53" s="232">
        <v>5</v>
      </c>
      <c r="AP53" s="232">
        <v>5</v>
      </c>
      <c r="AQ53" s="232">
        <v>5</v>
      </c>
      <c r="AR53" s="232">
        <v>5</v>
      </c>
      <c r="AS53" s="232">
        <v>8</v>
      </c>
      <c r="AT53" s="232">
        <v>8</v>
      </c>
      <c r="AU53" s="232">
        <v>8</v>
      </c>
      <c r="AV53" s="232">
        <v>8</v>
      </c>
      <c r="AW53" s="232">
        <v>8</v>
      </c>
      <c r="AX53" s="232">
        <v>8</v>
      </c>
    </row>
    <row r="54" spans="1:50" x14ac:dyDescent="0.25">
      <c r="A54" s="231" t="s">
        <v>380</v>
      </c>
      <c r="B54" s="164">
        <v>0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32">
        <v>0</v>
      </c>
      <c r="K54" s="232">
        <v>0</v>
      </c>
      <c r="L54" s="232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0</v>
      </c>
      <c r="R54" s="232">
        <v>0</v>
      </c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1</v>
      </c>
      <c r="AD54" s="232">
        <v>1</v>
      </c>
      <c r="AE54" s="232">
        <v>1</v>
      </c>
      <c r="AF54" s="232">
        <v>4</v>
      </c>
      <c r="AG54" s="232">
        <v>12</v>
      </c>
      <c r="AH54" s="232">
        <v>18</v>
      </c>
      <c r="AI54" s="232">
        <v>25</v>
      </c>
      <c r="AJ54" s="232">
        <v>28</v>
      </c>
      <c r="AK54" s="232">
        <v>41</v>
      </c>
      <c r="AL54" s="232">
        <v>42</v>
      </c>
      <c r="AM54" s="232">
        <v>48</v>
      </c>
      <c r="AN54" s="232">
        <v>48</v>
      </c>
      <c r="AO54" s="232">
        <v>51</v>
      </c>
      <c r="AP54" s="232">
        <v>54</v>
      </c>
      <c r="AQ54" s="232">
        <v>58</v>
      </c>
      <c r="AR54" s="232">
        <v>62</v>
      </c>
      <c r="AS54" s="232">
        <v>71</v>
      </c>
      <c r="AT54" s="232">
        <v>75</v>
      </c>
      <c r="AU54" s="232">
        <v>75</v>
      </c>
      <c r="AV54" s="232">
        <v>76</v>
      </c>
      <c r="AW54" s="232">
        <v>85</v>
      </c>
      <c r="AX54" s="232">
        <v>85</v>
      </c>
    </row>
    <row r="55" spans="1:50" x14ac:dyDescent="0.25">
      <c r="A55" s="231" t="s">
        <v>409</v>
      </c>
      <c r="B55" s="165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2">
        <v>0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0</v>
      </c>
      <c r="AA55" s="232">
        <v>0</v>
      </c>
      <c r="AB55" s="232">
        <v>0</v>
      </c>
      <c r="AC55" s="232">
        <v>0</v>
      </c>
      <c r="AD55" s="232">
        <v>0</v>
      </c>
      <c r="AE55" s="232">
        <v>0</v>
      </c>
      <c r="AF55" s="232">
        <v>0</v>
      </c>
      <c r="AG55" s="232">
        <v>0</v>
      </c>
      <c r="AH55" s="232">
        <v>0</v>
      </c>
      <c r="AI55" s="232">
        <v>0</v>
      </c>
      <c r="AJ55" s="232">
        <v>0</v>
      </c>
      <c r="AK55" s="232">
        <v>0</v>
      </c>
      <c r="AL55" s="232">
        <v>0</v>
      </c>
      <c r="AM55" s="232">
        <v>0</v>
      </c>
      <c r="AN55" s="232">
        <v>0</v>
      </c>
      <c r="AO55" s="232">
        <v>0</v>
      </c>
      <c r="AP55" s="232">
        <v>6</v>
      </c>
      <c r="AQ55" s="232">
        <v>6</v>
      </c>
      <c r="AR55" s="232">
        <v>8</v>
      </c>
      <c r="AS55" s="232">
        <v>11</v>
      </c>
      <c r="AT55" s="232">
        <v>11</v>
      </c>
      <c r="AU55" s="232">
        <v>11</v>
      </c>
      <c r="AV55" s="232">
        <v>11</v>
      </c>
      <c r="AW55" s="232">
        <v>11</v>
      </c>
      <c r="AX55" s="232">
        <v>12</v>
      </c>
    </row>
    <row r="56" spans="1:50" x14ac:dyDescent="0.25">
      <c r="A56" s="231" t="s">
        <v>436</v>
      </c>
      <c r="B56" s="164">
        <v>0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2">
        <v>0</v>
      </c>
      <c r="P56" s="232">
        <v>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  <c r="Y56" s="232">
        <v>0</v>
      </c>
      <c r="Z56" s="232">
        <v>0</v>
      </c>
      <c r="AA56" s="232">
        <v>0</v>
      </c>
      <c r="AB56" s="232">
        <v>0</v>
      </c>
      <c r="AC56" s="232">
        <v>0</v>
      </c>
      <c r="AD56" s="232">
        <v>0</v>
      </c>
      <c r="AE56" s="232">
        <v>0</v>
      </c>
      <c r="AF56" s="232">
        <v>0</v>
      </c>
      <c r="AG56" s="232">
        <v>0</v>
      </c>
      <c r="AH56" s="232">
        <v>0</v>
      </c>
      <c r="AI56" s="232">
        <v>0</v>
      </c>
      <c r="AJ56" s="232">
        <v>0</v>
      </c>
      <c r="AK56" s="232">
        <v>0</v>
      </c>
      <c r="AL56" s="232">
        <v>0</v>
      </c>
      <c r="AM56" s="232">
        <v>0</v>
      </c>
      <c r="AN56" s="232">
        <v>0</v>
      </c>
      <c r="AO56" s="232">
        <v>0</v>
      </c>
      <c r="AP56" s="232">
        <v>0</v>
      </c>
      <c r="AQ56" s="232">
        <v>0</v>
      </c>
      <c r="AR56" s="232">
        <v>0</v>
      </c>
      <c r="AS56" s="232">
        <v>0</v>
      </c>
      <c r="AT56" s="232">
        <v>0</v>
      </c>
      <c r="AU56" s="232">
        <v>0</v>
      </c>
      <c r="AV56" s="232">
        <v>8</v>
      </c>
      <c r="AW56" s="232">
        <v>9</v>
      </c>
      <c r="AX56" s="232">
        <v>9</v>
      </c>
    </row>
    <row r="57" spans="1:50" x14ac:dyDescent="0.25">
      <c r="A57" s="231" t="s">
        <v>484</v>
      </c>
      <c r="B57" s="165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  <c r="K57" s="232">
        <v>0</v>
      </c>
      <c r="L57" s="232">
        <v>0</v>
      </c>
      <c r="M57" s="232">
        <v>0</v>
      </c>
      <c r="N57" s="232">
        <v>0</v>
      </c>
      <c r="O57" s="232">
        <v>0</v>
      </c>
      <c r="P57" s="232">
        <v>0</v>
      </c>
      <c r="Q57" s="232">
        <v>0</v>
      </c>
      <c r="R57" s="232">
        <v>0</v>
      </c>
      <c r="S57" s="232">
        <v>0</v>
      </c>
      <c r="T57" s="232">
        <v>0</v>
      </c>
      <c r="U57" s="232">
        <v>0</v>
      </c>
      <c r="V57" s="232">
        <v>0</v>
      </c>
      <c r="W57" s="232">
        <v>0</v>
      </c>
      <c r="X57" s="232">
        <v>0</v>
      </c>
      <c r="Y57" s="232">
        <v>0</v>
      </c>
      <c r="Z57" s="232">
        <v>0</v>
      </c>
      <c r="AA57" s="232">
        <v>0</v>
      </c>
      <c r="AB57" s="232">
        <v>0</v>
      </c>
      <c r="AC57" s="232">
        <v>0</v>
      </c>
      <c r="AD57" s="232">
        <v>0</v>
      </c>
      <c r="AE57" s="232">
        <v>0</v>
      </c>
      <c r="AF57" s="232">
        <v>0</v>
      </c>
      <c r="AG57" s="232">
        <v>0</v>
      </c>
      <c r="AH57" s="232">
        <v>0</v>
      </c>
      <c r="AI57" s="232">
        <v>0</v>
      </c>
      <c r="AJ57" s="232">
        <v>0</v>
      </c>
      <c r="AK57" s="232">
        <v>0</v>
      </c>
      <c r="AL57" s="232">
        <v>0</v>
      </c>
      <c r="AM57" s="232">
        <v>0</v>
      </c>
      <c r="AN57" s="232">
        <v>0</v>
      </c>
      <c r="AO57" s="232">
        <v>0</v>
      </c>
      <c r="AP57" s="232">
        <v>0</v>
      </c>
      <c r="AQ57" s="232">
        <v>0</v>
      </c>
      <c r="AR57" s="232">
        <v>0</v>
      </c>
      <c r="AS57" s="232">
        <v>0</v>
      </c>
      <c r="AT57" s="232">
        <v>0</v>
      </c>
      <c r="AU57" s="232">
        <v>0</v>
      </c>
      <c r="AV57" s="232">
        <v>0</v>
      </c>
      <c r="AW57" s="232">
        <v>0</v>
      </c>
      <c r="AX57" s="232">
        <v>6</v>
      </c>
    </row>
    <row r="58" spans="1:50" x14ac:dyDescent="0.25">
      <c r="A58" s="231" t="s">
        <v>423</v>
      </c>
      <c r="B58" s="164">
        <v>0</v>
      </c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232">
        <v>0</v>
      </c>
      <c r="U58" s="232">
        <v>0</v>
      </c>
      <c r="V58" s="232">
        <v>0</v>
      </c>
      <c r="W58" s="232">
        <v>0</v>
      </c>
      <c r="X58" s="232">
        <v>0</v>
      </c>
      <c r="Y58" s="232">
        <v>0</v>
      </c>
      <c r="Z58" s="232">
        <v>0</v>
      </c>
      <c r="AA58" s="232">
        <v>0</v>
      </c>
      <c r="AB58" s="232">
        <v>0</v>
      </c>
      <c r="AC58" s="232">
        <v>0</v>
      </c>
      <c r="AD58" s="232">
        <v>0</v>
      </c>
      <c r="AE58" s="232">
        <v>0</v>
      </c>
      <c r="AF58" s="232">
        <v>0</v>
      </c>
      <c r="AG58" s="232">
        <v>0</v>
      </c>
      <c r="AH58" s="232">
        <v>0</v>
      </c>
      <c r="AI58" s="232">
        <v>0</v>
      </c>
      <c r="AJ58" s="232">
        <v>0</v>
      </c>
      <c r="AK58" s="232">
        <v>0</v>
      </c>
      <c r="AL58" s="232">
        <v>0</v>
      </c>
      <c r="AM58" s="232">
        <v>0</v>
      </c>
      <c r="AN58" s="232">
        <v>0</v>
      </c>
      <c r="AO58" s="232">
        <v>1</v>
      </c>
      <c r="AP58" s="232">
        <v>1</v>
      </c>
      <c r="AQ58" s="232">
        <v>1</v>
      </c>
      <c r="AR58" s="232">
        <v>1</v>
      </c>
      <c r="AS58" s="232">
        <v>1</v>
      </c>
      <c r="AT58" s="232">
        <v>1</v>
      </c>
      <c r="AU58" s="232">
        <v>1</v>
      </c>
      <c r="AV58" s="232">
        <v>1</v>
      </c>
      <c r="AW58" s="232">
        <v>1</v>
      </c>
      <c r="AX58" s="232">
        <v>1</v>
      </c>
    </row>
    <row r="59" spans="1:50" x14ac:dyDescent="0.25">
      <c r="A59" s="231" t="s">
        <v>443</v>
      </c>
      <c r="B59" s="165">
        <v>0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0</v>
      </c>
      <c r="Y59" s="232">
        <v>0</v>
      </c>
      <c r="Z59" s="232">
        <v>0</v>
      </c>
      <c r="AA59" s="232">
        <v>0</v>
      </c>
      <c r="AB59" s="232">
        <v>0</v>
      </c>
      <c r="AC59" s="232">
        <v>0</v>
      </c>
      <c r="AD59" s="232">
        <v>0</v>
      </c>
      <c r="AE59" s="232">
        <v>0</v>
      </c>
      <c r="AF59" s="232">
        <v>0</v>
      </c>
      <c r="AG59" s="232">
        <v>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2">
        <v>0</v>
      </c>
      <c r="AN59" s="232">
        <v>0</v>
      </c>
      <c r="AO59" s="232">
        <v>0</v>
      </c>
      <c r="AP59" s="232">
        <v>0</v>
      </c>
      <c r="AQ59" s="232">
        <v>0</v>
      </c>
      <c r="AR59" s="232">
        <v>0</v>
      </c>
      <c r="AS59" s="232">
        <v>0</v>
      </c>
      <c r="AT59" s="232">
        <v>0</v>
      </c>
      <c r="AU59" s="232">
        <v>0</v>
      </c>
      <c r="AV59" s="232">
        <v>0</v>
      </c>
      <c r="AW59" s="232">
        <v>2</v>
      </c>
      <c r="AX59" s="232">
        <v>2</v>
      </c>
    </row>
    <row r="60" spans="1:50" x14ac:dyDescent="0.25">
      <c r="A60" s="231" t="s">
        <v>381</v>
      </c>
      <c r="B60" s="164">
        <v>0</v>
      </c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  <c r="K60" s="232">
        <v>0</v>
      </c>
      <c r="L60" s="232">
        <v>0</v>
      </c>
      <c r="M60" s="232">
        <v>0</v>
      </c>
      <c r="N60" s="232">
        <v>0</v>
      </c>
      <c r="O60" s="232">
        <v>0</v>
      </c>
      <c r="P60" s="232">
        <v>0</v>
      </c>
      <c r="Q60" s="232">
        <v>0</v>
      </c>
      <c r="R60" s="232">
        <v>0</v>
      </c>
      <c r="S60" s="232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  <c r="Y60" s="232">
        <v>0</v>
      </c>
      <c r="Z60" s="232">
        <v>0</v>
      </c>
      <c r="AA60" s="232">
        <v>0</v>
      </c>
      <c r="AB60" s="232">
        <v>0</v>
      </c>
      <c r="AC60" s="232">
        <v>0</v>
      </c>
      <c r="AD60" s="232">
        <v>1</v>
      </c>
      <c r="AE60" s="232">
        <v>1</v>
      </c>
      <c r="AF60" s="232">
        <v>1</v>
      </c>
      <c r="AG60" s="232">
        <v>3</v>
      </c>
      <c r="AH60" s="232">
        <v>3</v>
      </c>
      <c r="AI60" s="232">
        <v>5</v>
      </c>
      <c r="AJ60" s="232">
        <v>5</v>
      </c>
      <c r="AK60" s="232">
        <v>5</v>
      </c>
      <c r="AL60" s="232">
        <v>8</v>
      </c>
      <c r="AM60" s="232">
        <v>9</v>
      </c>
      <c r="AN60" s="232">
        <v>10</v>
      </c>
      <c r="AO60" s="232">
        <v>22</v>
      </c>
      <c r="AP60" s="232">
        <v>24</v>
      </c>
      <c r="AQ60" s="232">
        <v>24</v>
      </c>
      <c r="AR60" s="232">
        <v>24</v>
      </c>
      <c r="AS60" s="232">
        <v>24</v>
      </c>
      <c r="AT60" s="232">
        <v>25</v>
      </c>
      <c r="AU60" s="232">
        <v>25</v>
      </c>
      <c r="AV60" s="232">
        <v>25</v>
      </c>
      <c r="AW60" s="232">
        <v>27</v>
      </c>
      <c r="AX60" s="232">
        <v>27</v>
      </c>
    </row>
    <row r="61" spans="1:50" x14ac:dyDescent="0.25">
      <c r="A61" s="231" t="s">
        <v>260</v>
      </c>
      <c r="B61" s="165">
        <v>0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  <c r="K61" s="232">
        <v>1</v>
      </c>
      <c r="L61" s="232">
        <v>4</v>
      </c>
      <c r="M61" s="232">
        <v>5</v>
      </c>
      <c r="N61" s="232">
        <v>8</v>
      </c>
      <c r="O61" s="232">
        <v>10</v>
      </c>
      <c r="P61" s="232">
        <v>12</v>
      </c>
      <c r="Q61" s="232">
        <v>17</v>
      </c>
      <c r="R61" s="232">
        <v>18</v>
      </c>
      <c r="S61" s="232">
        <v>21</v>
      </c>
      <c r="T61" s="232">
        <v>22</v>
      </c>
      <c r="U61" s="232">
        <v>31</v>
      </c>
      <c r="V61" s="232">
        <v>31</v>
      </c>
      <c r="W61" s="232">
        <v>31</v>
      </c>
      <c r="X61" s="232">
        <v>32</v>
      </c>
      <c r="Y61" s="232">
        <v>34</v>
      </c>
      <c r="Z61" s="232">
        <v>35</v>
      </c>
      <c r="AA61" s="232">
        <v>42</v>
      </c>
      <c r="AB61" s="232">
        <v>42</v>
      </c>
      <c r="AC61" s="232">
        <v>44</v>
      </c>
      <c r="AD61" s="232">
        <v>45</v>
      </c>
      <c r="AE61" s="232">
        <v>49</v>
      </c>
      <c r="AF61" s="232">
        <v>49</v>
      </c>
      <c r="AG61" s="232">
        <v>53</v>
      </c>
      <c r="AH61" s="232">
        <v>53</v>
      </c>
      <c r="AI61" s="232">
        <v>53</v>
      </c>
      <c r="AJ61" s="232">
        <v>53</v>
      </c>
      <c r="AK61" s="232">
        <v>53</v>
      </c>
      <c r="AL61" s="232">
        <v>53</v>
      </c>
      <c r="AM61" s="232">
        <v>54</v>
      </c>
      <c r="AN61" s="232">
        <v>54</v>
      </c>
      <c r="AO61" s="232">
        <v>54</v>
      </c>
      <c r="AP61" s="232">
        <v>54</v>
      </c>
      <c r="AQ61" s="232">
        <v>54</v>
      </c>
      <c r="AR61" s="232">
        <v>54</v>
      </c>
      <c r="AS61" s="232">
        <v>71</v>
      </c>
      <c r="AT61" s="232">
        <v>75</v>
      </c>
      <c r="AU61" s="232">
        <v>75</v>
      </c>
      <c r="AV61" s="232">
        <v>75</v>
      </c>
      <c r="AW61" s="232">
        <v>75</v>
      </c>
      <c r="AX61" s="232">
        <v>75</v>
      </c>
    </row>
    <row r="62" spans="1:50" x14ac:dyDescent="0.25">
      <c r="A62" s="231" t="s">
        <v>401</v>
      </c>
      <c r="B62" s="164">
        <v>0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  <c r="K62" s="232">
        <v>0</v>
      </c>
      <c r="L62" s="232">
        <v>0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2">
        <v>0</v>
      </c>
      <c r="S62" s="232">
        <v>0</v>
      </c>
      <c r="T62" s="232">
        <v>0</v>
      </c>
      <c r="U62" s="232">
        <v>0</v>
      </c>
      <c r="V62" s="232">
        <v>0</v>
      </c>
      <c r="W62" s="232">
        <v>0</v>
      </c>
      <c r="X62" s="232">
        <v>0</v>
      </c>
      <c r="Y62" s="232">
        <v>0</v>
      </c>
      <c r="Z62" s="232">
        <v>0</v>
      </c>
      <c r="AA62" s="232">
        <v>0</v>
      </c>
      <c r="AB62" s="232">
        <v>0</v>
      </c>
      <c r="AC62" s="232">
        <v>0</v>
      </c>
      <c r="AD62" s="232">
        <v>0</v>
      </c>
      <c r="AE62" s="232">
        <v>0</v>
      </c>
      <c r="AF62" s="232">
        <v>0</v>
      </c>
      <c r="AG62" s="232">
        <v>0</v>
      </c>
      <c r="AH62" s="232">
        <v>0</v>
      </c>
      <c r="AI62" s="232">
        <v>0</v>
      </c>
      <c r="AJ62" s="232">
        <v>1</v>
      </c>
      <c r="AK62" s="232">
        <v>1</v>
      </c>
      <c r="AL62" s="232">
        <v>1</v>
      </c>
      <c r="AM62" s="232">
        <v>1</v>
      </c>
      <c r="AN62" s="232">
        <v>1</v>
      </c>
      <c r="AO62" s="232">
        <v>1</v>
      </c>
      <c r="AP62" s="232">
        <v>1</v>
      </c>
      <c r="AQ62" s="232">
        <v>1</v>
      </c>
      <c r="AR62" s="232">
        <v>1</v>
      </c>
      <c r="AS62" s="232">
        <v>2</v>
      </c>
      <c r="AT62" s="232">
        <v>4</v>
      </c>
      <c r="AU62" s="232">
        <v>4</v>
      </c>
      <c r="AV62" s="232">
        <v>4</v>
      </c>
      <c r="AW62" s="232">
        <v>4</v>
      </c>
      <c r="AX62" s="232">
        <v>4</v>
      </c>
    </row>
    <row r="63" spans="1:50" x14ac:dyDescent="0.25">
      <c r="A63" s="231" t="s">
        <v>261</v>
      </c>
      <c r="B63" s="165">
        <v>0</v>
      </c>
      <c r="C63" s="232">
        <v>0</v>
      </c>
      <c r="D63" s="232">
        <v>0</v>
      </c>
      <c r="E63" s="232">
        <v>3</v>
      </c>
      <c r="F63" s="232">
        <v>3</v>
      </c>
      <c r="G63" s="232">
        <v>3</v>
      </c>
      <c r="H63" s="232">
        <v>3</v>
      </c>
      <c r="I63" s="232">
        <v>3</v>
      </c>
      <c r="J63" s="232">
        <v>3</v>
      </c>
      <c r="K63" s="232">
        <v>3</v>
      </c>
      <c r="L63" s="232">
        <v>3</v>
      </c>
      <c r="M63" s="232">
        <v>3</v>
      </c>
      <c r="N63" s="232">
        <v>3</v>
      </c>
      <c r="O63" s="232">
        <v>3</v>
      </c>
      <c r="P63" s="232">
        <v>6</v>
      </c>
      <c r="Q63" s="232">
        <v>6</v>
      </c>
      <c r="R63" s="232">
        <v>6</v>
      </c>
      <c r="S63" s="232">
        <v>6</v>
      </c>
      <c r="T63" s="232">
        <v>6</v>
      </c>
      <c r="U63" s="232">
        <v>6</v>
      </c>
      <c r="V63" s="232">
        <v>6</v>
      </c>
      <c r="W63" s="232">
        <v>6</v>
      </c>
      <c r="X63" s="232">
        <v>6</v>
      </c>
      <c r="Y63" s="232">
        <v>6</v>
      </c>
      <c r="Z63" s="232">
        <v>6</v>
      </c>
      <c r="AA63" s="232">
        <v>6</v>
      </c>
      <c r="AB63" s="232">
        <v>6</v>
      </c>
      <c r="AC63" s="232">
        <v>6</v>
      </c>
      <c r="AD63" s="232">
        <v>6</v>
      </c>
      <c r="AE63" s="232">
        <v>6</v>
      </c>
      <c r="AF63" s="232">
        <v>6</v>
      </c>
      <c r="AG63" s="232">
        <v>6</v>
      </c>
      <c r="AH63" s="232">
        <v>6</v>
      </c>
      <c r="AI63" s="232">
        <v>6</v>
      </c>
      <c r="AJ63" s="232">
        <v>6</v>
      </c>
      <c r="AK63" s="232">
        <v>6</v>
      </c>
      <c r="AL63" s="232">
        <v>6</v>
      </c>
      <c r="AM63" s="232">
        <v>6</v>
      </c>
      <c r="AN63" s="232">
        <v>6</v>
      </c>
      <c r="AO63" s="232">
        <v>6</v>
      </c>
      <c r="AP63" s="232">
        <v>6</v>
      </c>
      <c r="AQ63" s="232">
        <v>6</v>
      </c>
      <c r="AR63" s="232">
        <v>6</v>
      </c>
      <c r="AS63" s="232">
        <v>6</v>
      </c>
      <c r="AT63" s="232">
        <v>6</v>
      </c>
      <c r="AU63" s="232">
        <v>6</v>
      </c>
      <c r="AV63" s="232">
        <v>6</v>
      </c>
      <c r="AW63" s="232">
        <v>6</v>
      </c>
      <c r="AX63" s="232">
        <v>6</v>
      </c>
    </row>
    <row r="64" spans="1:50" x14ac:dyDescent="0.25">
      <c r="A64" s="231" t="s">
        <v>391</v>
      </c>
      <c r="B64" s="164">
        <v>0</v>
      </c>
      <c r="C64" s="232">
        <v>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>
        <v>0</v>
      </c>
      <c r="R64" s="232">
        <v>0</v>
      </c>
      <c r="S64" s="232">
        <v>0</v>
      </c>
      <c r="T64" s="232">
        <v>0</v>
      </c>
      <c r="U64" s="232">
        <v>0</v>
      </c>
      <c r="V64" s="232">
        <v>0</v>
      </c>
      <c r="W64" s="232">
        <v>0</v>
      </c>
      <c r="X64" s="232">
        <v>0</v>
      </c>
      <c r="Y64" s="232">
        <v>0</v>
      </c>
      <c r="Z64" s="232">
        <v>0</v>
      </c>
      <c r="AA64" s="232">
        <v>0</v>
      </c>
      <c r="AB64" s="232">
        <v>0</v>
      </c>
      <c r="AC64" s="232">
        <v>0</v>
      </c>
      <c r="AD64" s="232">
        <v>0</v>
      </c>
      <c r="AE64" s="232">
        <v>0</v>
      </c>
      <c r="AF64" s="232">
        <v>0</v>
      </c>
      <c r="AG64" s="232">
        <v>1</v>
      </c>
      <c r="AH64" s="232">
        <v>1</v>
      </c>
      <c r="AI64" s="232">
        <v>1</v>
      </c>
      <c r="AJ64" s="232">
        <v>1</v>
      </c>
      <c r="AK64" s="232">
        <v>1</v>
      </c>
      <c r="AL64" s="232">
        <v>1</v>
      </c>
      <c r="AM64" s="232">
        <v>1</v>
      </c>
      <c r="AN64" s="232">
        <v>1</v>
      </c>
      <c r="AO64" s="232">
        <v>1</v>
      </c>
      <c r="AP64" s="232">
        <v>1</v>
      </c>
      <c r="AQ64" s="232">
        <v>1</v>
      </c>
      <c r="AR64" s="232">
        <v>1</v>
      </c>
      <c r="AS64" s="232">
        <v>2</v>
      </c>
      <c r="AT64" s="232">
        <v>2</v>
      </c>
      <c r="AU64" s="232">
        <v>2</v>
      </c>
      <c r="AV64" s="232">
        <v>2</v>
      </c>
      <c r="AW64" s="232">
        <v>2</v>
      </c>
      <c r="AX64" s="232">
        <v>2</v>
      </c>
    </row>
    <row r="65" spans="1:50" x14ac:dyDescent="0.25">
      <c r="A65" s="231" t="s">
        <v>424</v>
      </c>
      <c r="B65" s="165">
        <v>0</v>
      </c>
      <c r="C65" s="232">
        <v>0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2">
        <v>0</v>
      </c>
      <c r="S65" s="232">
        <v>0</v>
      </c>
      <c r="T65" s="232">
        <v>0</v>
      </c>
      <c r="U65" s="232">
        <v>0</v>
      </c>
      <c r="V65" s="232">
        <v>0</v>
      </c>
      <c r="W65" s="232">
        <v>0</v>
      </c>
      <c r="X65" s="232">
        <v>0</v>
      </c>
      <c r="Y65" s="232">
        <v>0</v>
      </c>
      <c r="Z65" s="232">
        <v>0</v>
      </c>
      <c r="AA65" s="232">
        <v>0</v>
      </c>
      <c r="AB65" s="232">
        <v>0</v>
      </c>
      <c r="AC65" s="232">
        <v>0</v>
      </c>
      <c r="AD65" s="232">
        <v>0</v>
      </c>
      <c r="AE65" s="232">
        <v>0</v>
      </c>
      <c r="AF65" s="232">
        <v>0</v>
      </c>
      <c r="AG65" s="232">
        <v>0</v>
      </c>
      <c r="AH65" s="232">
        <v>0</v>
      </c>
      <c r="AI65" s="232">
        <v>0</v>
      </c>
      <c r="AJ65" s="232">
        <v>0</v>
      </c>
      <c r="AK65" s="232">
        <v>0</v>
      </c>
      <c r="AL65" s="232">
        <v>0</v>
      </c>
      <c r="AM65" s="232">
        <v>0</v>
      </c>
      <c r="AN65" s="232">
        <v>0</v>
      </c>
      <c r="AO65" s="232">
        <v>0</v>
      </c>
      <c r="AP65" s="232">
        <v>0</v>
      </c>
      <c r="AQ65" s="232">
        <v>0</v>
      </c>
      <c r="AR65" s="232">
        <v>0</v>
      </c>
      <c r="AS65" s="232">
        <v>2</v>
      </c>
      <c r="AT65" s="232">
        <v>2</v>
      </c>
      <c r="AU65" s="232">
        <v>2</v>
      </c>
      <c r="AV65" s="232">
        <v>2</v>
      </c>
      <c r="AW65" s="232">
        <v>2</v>
      </c>
      <c r="AX65" s="232">
        <v>2</v>
      </c>
    </row>
    <row r="66" spans="1:50" x14ac:dyDescent="0.25">
      <c r="A66" s="231" t="s">
        <v>262</v>
      </c>
      <c r="B66" s="164">
        <v>0</v>
      </c>
      <c r="C66" s="232">
        <v>5</v>
      </c>
      <c r="D66" s="232">
        <v>5</v>
      </c>
      <c r="E66" s="232">
        <v>5</v>
      </c>
      <c r="F66" s="232">
        <v>5</v>
      </c>
      <c r="G66" s="232">
        <v>5</v>
      </c>
      <c r="H66" s="232">
        <v>5</v>
      </c>
      <c r="I66" s="232">
        <v>5</v>
      </c>
      <c r="J66" s="232">
        <v>5</v>
      </c>
      <c r="K66" s="232">
        <v>6</v>
      </c>
      <c r="L66" s="232">
        <v>7</v>
      </c>
      <c r="M66" s="232">
        <v>8</v>
      </c>
      <c r="N66" s="232">
        <v>8</v>
      </c>
      <c r="O66" s="232">
        <v>8</v>
      </c>
      <c r="P66" s="232">
        <v>8</v>
      </c>
      <c r="Q66" s="232">
        <v>8</v>
      </c>
      <c r="R66" s="232">
        <v>8</v>
      </c>
      <c r="S66" s="232">
        <v>8</v>
      </c>
      <c r="T66" s="232">
        <v>8</v>
      </c>
      <c r="U66" s="232">
        <v>8</v>
      </c>
      <c r="V66" s="232">
        <v>8</v>
      </c>
      <c r="W66" s="232">
        <v>8</v>
      </c>
      <c r="X66" s="232">
        <v>8</v>
      </c>
      <c r="Y66" s="232">
        <v>8</v>
      </c>
      <c r="Z66" s="232">
        <v>8</v>
      </c>
      <c r="AA66" s="232">
        <v>8</v>
      </c>
      <c r="AB66" s="232">
        <v>8</v>
      </c>
      <c r="AC66" s="232">
        <v>8</v>
      </c>
      <c r="AD66" s="232">
        <v>8</v>
      </c>
      <c r="AE66" s="232">
        <v>8</v>
      </c>
      <c r="AF66" s="232">
        <v>8</v>
      </c>
      <c r="AG66" s="232">
        <v>8</v>
      </c>
      <c r="AH66" s="232">
        <v>8</v>
      </c>
      <c r="AI66" s="232">
        <v>8</v>
      </c>
      <c r="AJ66" s="232">
        <v>8</v>
      </c>
      <c r="AK66" s="232">
        <v>8</v>
      </c>
      <c r="AL66" s="232">
        <v>8</v>
      </c>
      <c r="AM66" s="232">
        <v>8</v>
      </c>
      <c r="AN66" s="232">
        <v>8</v>
      </c>
      <c r="AO66" s="232">
        <v>8</v>
      </c>
      <c r="AP66" s="232">
        <v>8</v>
      </c>
      <c r="AQ66" s="232">
        <v>8</v>
      </c>
      <c r="AR66" s="232">
        <v>8</v>
      </c>
      <c r="AS66" s="232">
        <v>8</v>
      </c>
      <c r="AT66" s="232">
        <v>8</v>
      </c>
      <c r="AU66" s="232">
        <v>8</v>
      </c>
      <c r="AV66" s="232">
        <v>8</v>
      </c>
      <c r="AW66" s="232">
        <v>8</v>
      </c>
      <c r="AX66" s="232">
        <v>8</v>
      </c>
    </row>
    <row r="67" spans="1:50" x14ac:dyDescent="0.25">
      <c r="A67" s="231" t="s">
        <v>263</v>
      </c>
      <c r="B67" s="165">
        <v>0</v>
      </c>
      <c r="C67" s="232">
        <v>13</v>
      </c>
      <c r="D67" s="232">
        <v>24</v>
      </c>
      <c r="E67" s="232">
        <v>36</v>
      </c>
      <c r="F67" s="232">
        <v>46</v>
      </c>
      <c r="G67" s="232">
        <v>62</v>
      </c>
      <c r="H67" s="232">
        <v>67</v>
      </c>
      <c r="I67" s="232">
        <v>75</v>
      </c>
      <c r="J67" s="232">
        <v>91</v>
      </c>
      <c r="K67" s="232">
        <v>96</v>
      </c>
      <c r="L67" s="232">
        <v>110</v>
      </c>
      <c r="M67" s="232">
        <v>128</v>
      </c>
      <c r="N67" s="232">
        <v>140</v>
      </c>
      <c r="O67" s="232">
        <v>165</v>
      </c>
      <c r="P67" s="232">
        <v>188</v>
      </c>
      <c r="Q67" s="232">
        <v>203</v>
      </c>
      <c r="R67" s="232">
        <v>254</v>
      </c>
      <c r="S67" s="232">
        <v>270</v>
      </c>
      <c r="T67" s="232">
        <v>286</v>
      </c>
      <c r="U67" s="232">
        <v>322</v>
      </c>
      <c r="V67" s="232">
        <v>344</v>
      </c>
      <c r="W67" s="232">
        <v>366</v>
      </c>
      <c r="X67" s="232">
        <v>378</v>
      </c>
      <c r="Y67" s="232">
        <v>408</v>
      </c>
      <c r="Z67" s="232">
        <v>438</v>
      </c>
      <c r="AA67" s="232">
        <v>441</v>
      </c>
      <c r="AB67" s="232">
        <v>460</v>
      </c>
      <c r="AC67" s="232">
        <v>487</v>
      </c>
      <c r="AD67" s="232">
        <v>544</v>
      </c>
      <c r="AE67" s="232">
        <v>584</v>
      </c>
      <c r="AF67" s="232">
        <v>601</v>
      </c>
      <c r="AG67" s="232">
        <v>638</v>
      </c>
      <c r="AH67" s="232">
        <v>676</v>
      </c>
      <c r="AI67" s="232">
        <v>710</v>
      </c>
      <c r="AJ67" s="232">
        <v>740</v>
      </c>
      <c r="AK67" s="232">
        <v>752</v>
      </c>
      <c r="AL67" s="232">
        <v>764</v>
      </c>
      <c r="AM67" s="232">
        <v>765</v>
      </c>
      <c r="AN67" s="232">
        <v>788</v>
      </c>
      <c r="AO67" s="232">
        <v>800</v>
      </c>
      <c r="AP67" s="232">
        <v>805</v>
      </c>
      <c r="AQ67" s="232">
        <v>839</v>
      </c>
      <c r="AR67" s="232">
        <v>872</v>
      </c>
      <c r="AS67" s="232">
        <v>913</v>
      </c>
      <c r="AT67" s="232">
        <v>939</v>
      </c>
      <c r="AU67" s="232">
        <v>969</v>
      </c>
      <c r="AV67" s="232">
        <v>996</v>
      </c>
      <c r="AW67" s="232">
        <v>1024</v>
      </c>
      <c r="AX67" s="232">
        <v>1059</v>
      </c>
    </row>
    <row r="68" spans="1:50" x14ac:dyDescent="0.25">
      <c r="A68" s="231" t="s">
        <v>264</v>
      </c>
      <c r="B68" s="164">
        <v>0</v>
      </c>
      <c r="C68" s="232">
        <v>1</v>
      </c>
      <c r="D68" s="232">
        <v>1</v>
      </c>
      <c r="E68" s="232">
        <v>1</v>
      </c>
      <c r="F68" s="232">
        <v>1</v>
      </c>
      <c r="G68" s="232">
        <v>1</v>
      </c>
      <c r="H68" s="232">
        <v>1</v>
      </c>
      <c r="I68" s="232">
        <v>1</v>
      </c>
      <c r="J68" s="232">
        <v>1</v>
      </c>
      <c r="K68" s="232">
        <v>1</v>
      </c>
      <c r="L68" s="232">
        <v>3</v>
      </c>
      <c r="M68" s="232">
        <v>8</v>
      </c>
      <c r="N68" s="232">
        <v>9</v>
      </c>
      <c r="O68" s="232">
        <v>9</v>
      </c>
      <c r="P68" s="232">
        <v>12</v>
      </c>
      <c r="Q68" s="232">
        <v>12</v>
      </c>
      <c r="R68" s="232">
        <v>16</v>
      </c>
      <c r="S68" s="232">
        <v>17</v>
      </c>
      <c r="T68" s="232">
        <v>20</v>
      </c>
      <c r="U68" s="232">
        <v>20</v>
      </c>
      <c r="V68" s="232">
        <v>21</v>
      </c>
      <c r="W68" s="232">
        <v>21</v>
      </c>
      <c r="X68" s="232">
        <v>21</v>
      </c>
      <c r="Y68" s="232">
        <v>22</v>
      </c>
      <c r="Z68" s="232">
        <v>30</v>
      </c>
      <c r="AA68" s="232">
        <v>33</v>
      </c>
      <c r="AB68" s="232">
        <v>33</v>
      </c>
      <c r="AC68" s="232">
        <v>36</v>
      </c>
      <c r="AD68" s="232">
        <v>37</v>
      </c>
      <c r="AE68" s="232">
        <v>40</v>
      </c>
      <c r="AF68" s="232">
        <v>40</v>
      </c>
      <c r="AG68" s="232">
        <v>40</v>
      </c>
      <c r="AH68" s="232">
        <v>41</v>
      </c>
      <c r="AI68" s="232">
        <v>44</v>
      </c>
      <c r="AJ68" s="232">
        <v>49</v>
      </c>
      <c r="AK68" s="232">
        <v>51</v>
      </c>
      <c r="AL68" s="232">
        <v>51</v>
      </c>
      <c r="AM68" s="232">
        <v>51</v>
      </c>
      <c r="AN68" s="232">
        <v>51</v>
      </c>
      <c r="AO68" s="232">
        <v>51</v>
      </c>
      <c r="AP68" s="232">
        <v>58</v>
      </c>
      <c r="AQ68" s="232">
        <v>58</v>
      </c>
      <c r="AR68" s="232">
        <v>58</v>
      </c>
      <c r="AS68" s="232">
        <v>58</v>
      </c>
      <c r="AT68" s="232">
        <v>58</v>
      </c>
      <c r="AU68" s="232">
        <v>59</v>
      </c>
      <c r="AV68" s="232">
        <v>59</v>
      </c>
      <c r="AW68" s="232">
        <v>59</v>
      </c>
      <c r="AX68" s="232">
        <v>60</v>
      </c>
    </row>
    <row r="69" spans="1:50" x14ac:dyDescent="0.25">
      <c r="A69" s="231" t="s">
        <v>265</v>
      </c>
      <c r="B69" s="165">
        <v>0</v>
      </c>
      <c r="C69" s="232">
        <v>0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232">
        <v>0</v>
      </c>
      <c r="J69" s="232">
        <v>0</v>
      </c>
      <c r="K69" s="232">
        <v>0</v>
      </c>
      <c r="L69" s="232">
        <v>0</v>
      </c>
      <c r="M69" s="232">
        <v>0</v>
      </c>
      <c r="N69" s="232">
        <v>0</v>
      </c>
      <c r="O69" s="232">
        <v>0</v>
      </c>
      <c r="P69" s="232">
        <v>1</v>
      </c>
      <c r="Q69" s="232">
        <v>2</v>
      </c>
      <c r="R69" s="232">
        <v>2</v>
      </c>
      <c r="S69" s="232">
        <v>2</v>
      </c>
      <c r="T69" s="232">
        <v>3</v>
      </c>
      <c r="U69" s="232">
        <v>3</v>
      </c>
      <c r="V69" s="232">
        <v>3</v>
      </c>
      <c r="W69" s="232">
        <v>3</v>
      </c>
      <c r="X69" s="232">
        <v>3</v>
      </c>
      <c r="Y69" s="232">
        <v>4</v>
      </c>
      <c r="Z69" s="232">
        <v>4</v>
      </c>
      <c r="AA69" s="232">
        <v>4</v>
      </c>
      <c r="AB69" s="232">
        <v>4</v>
      </c>
      <c r="AC69" s="232">
        <v>4</v>
      </c>
      <c r="AD69" s="232">
        <v>4</v>
      </c>
      <c r="AE69" s="232">
        <v>4</v>
      </c>
      <c r="AF69" s="232">
        <v>4</v>
      </c>
      <c r="AG69" s="232">
        <v>4</v>
      </c>
      <c r="AH69" s="232">
        <v>4</v>
      </c>
      <c r="AI69" s="232">
        <v>4</v>
      </c>
      <c r="AJ69" s="232">
        <v>4</v>
      </c>
      <c r="AK69" s="232">
        <v>4</v>
      </c>
      <c r="AL69" s="232">
        <v>4</v>
      </c>
      <c r="AM69" s="232">
        <v>4</v>
      </c>
      <c r="AN69" s="232">
        <v>4</v>
      </c>
      <c r="AO69" s="232">
        <v>4</v>
      </c>
      <c r="AP69" s="232">
        <v>4</v>
      </c>
      <c r="AQ69" s="232">
        <v>4</v>
      </c>
      <c r="AR69" s="232">
        <v>4</v>
      </c>
      <c r="AS69" s="232">
        <v>4</v>
      </c>
      <c r="AT69" s="232">
        <v>4</v>
      </c>
      <c r="AU69" s="232">
        <v>4</v>
      </c>
      <c r="AV69" s="232">
        <v>4</v>
      </c>
      <c r="AW69" s="232">
        <v>4</v>
      </c>
      <c r="AX69" s="232">
        <v>4</v>
      </c>
    </row>
    <row r="70" spans="1:50" x14ac:dyDescent="0.25">
      <c r="A70" s="231" t="s">
        <v>266</v>
      </c>
      <c r="B70" s="164">
        <v>0</v>
      </c>
      <c r="C70" s="232">
        <v>0</v>
      </c>
      <c r="D70" s="232">
        <v>2</v>
      </c>
      <c r="E70" s="232">
        <v>10</v>
      </c>
      <c r="F70" s="232">
        <v>10</v>
      </c>
      <c r="G70" s="232">
        <v>13</v>
      </c>
      <c r="H70" s="232">
        <v>13</v>
      </c>
      <c r="I70" s="232">
        <v>13</v>
      </c>
      <c r="J70" s="232">
        <v>14</v>
      </c>
      <c r="K70" s="232">
        <v>14</v>
      </c>
      <c r="L70" s="232">
        <v>14</v>
      </c>
      <c r="M70" s="232">
        <v>14</v>
      </c>
      <c r="N70" s="232">
        <v>14</v>
      </c>
      <c r="O70" s="232">
        <v>15</v>
      </c>
      <c r="P70" s="232">
        <v>16</v>
      </c>
      <c r="Q70" s="232">
        <v>16</v>
      </c>
      <c r="R70" s="232">
        <v>21</v>
      </c>
      <c r="S70" s="232">
        <v>21</v>
      </c>
      <c r="T70" s="232">
        <v>21</v>
      </c>
      <c r="U70" s="232">
        <v>21</v>
      </c>
      <c r="V70" s="232">
        <v>21</v>
      </c>
      <c r="W70" s="232">
        <v>22</v>
      </c>
      <c r="X70" s="232">
        <v>23</v>
      </c>
      <c r="Y70" s="232">
        <v>23</v>
      </c>
      <c r="Z70" s="232">
        <v>23</v>
      </c>
      <c r="AA70" s="232">
        <v>23</v>
      </c>
      <c r="AB70" s="232">
        <v>23</v>
      </c>
      <c r="AC70" s="232">
        <v>23</v>
      </c>
      <c r="AD70" s="232">
        <v>24</v>
      </c>
      <c r="AE70" s="232">
        <v>25</v>
      </c>
      <c r="AF70" s="232">
        <v>25</v>
      </c>
      <c r="AG70" s="232">
        <v>25</v>
      </c>
      <c r="AH70" s="232">
        <v>25</v>
      </c>
      <c r="AI70" s="232">
        <v>26</v>
      </c>
      <c r="AJ70" s="232">
        <v>26</v>
      </c>
      <c r="AK70" s="232">
        <v>26</v>
      </c>
      <c r="AL70" s="232">
        <v>26</v>
      </c>
      <c r="AM70" s="232">
        <v>26</v>
      </c>
      <c r="AN70" s="232">
        <v>34</v>
      </c>
      <c r="AO70" s="232">
        <v>35</v>
      </c>
      <c r="AP70" s="232">
        <v>40</v>
      </c>
      <c r="AQ70" s="232">
        <v>40</v>
      </c>
      <c r="AR70" s="232">
        <v>63</v>
      </c>
      <c r="AS70" s="232">
        <v>67</v>
      </c>
      <c r="AT70" s="232">
        <v>67</v>
      </c>
      <c r="AU70" s="232">
        <v>67</v>
      </c>
      <c r="AV70" s="232">
        <v>67</v>
      </c>
      <c r="AW70" s="232">
        <v>67</v>
      </c>
      <c r="AX70" s="232">
        <v>67</v>
      </c>
    </row>
    <row r="71" spans="1:50" x14ac:dyDescent="0.25">
      <c r="A71" s="231" t="s">
        <v>267</v>
      </c>
      <c r="B71" s="165">
        <v>0</v>
      </c>
      <c r="C71" s="232">
        <v>12</v>
      </c>
      <c r="D71" s="232">
        <v>32</v>
      </c>
      <c r="E71" s="232">
        <v>44</v>
      </c>
      <c r="F71" s="232">
        <v>53</v>
      </c>
      <c r="G71" s="232">
        <v>62</v>
      </c>
      <c r="H71" s="232">
        <v>65</v>
      </c>
      <c r="I71" s="232">
        <v>82</v>
      </c>
      <c r="J71" s="232">
        <v>95</v>
      </c>
      <c r="K71" s="232">
        <v>106</v>
      </c>
      <c r="L71" s="232">
        <v>124</v>
      </c>
      <c r="M71" s="232">
        <v>138</v>
      </c>
      <c r="N71" s="232">
        <v>139</v>
      </c>
      <c r="O71" s="232">
        <v>142</v>
      </c>
      <c r="P71" s="232">
        <v>144</v>
      </c>
      <c r="Q71" s="232">
        <v>144</v>
      </c>
      <c r="R71" s="232">
        <v>146</v>
      </c>
      <c r="S71" s="232">
        <v>148</v>
      </c>
      <c r="T71" s="232">
        <v>148</v>
      </c>
      <c r="U71" s="232">
        <v>148</v>
      </c>
      <c r="V71" s="232">
        <v>149</v>
      </c>
      <c r="W71" s="232">
        <v>149</v>
      </c>
      <c r="X71" s="232">
        <v>149</v>
      </c>
      <c r="Y71" s="232">
        <v>149</v>
      </c>
      <c r="Z71" s="232">
        <v>149</v>
      </c>
      <c r="AA71" s="232">
        <v>151</v>
      </c>
      <c r="AB71" s="232">
        <v>151</v>
      </c>
      <c r="AC71" s="232">
        <v>151</v>
      </c>
      <c r="AD71" s="232">
        <v>151</v>
      </c>
      <c r="AE71" s="232">
        <v>151</v>
      </c>
      <c r="AF71" s="232">
        <v>151</v>
      </c>
      <c r="AG71" s="232">
        <v>151</v>
      </c>
      <c r="AH71" s="232">
        <v>151</v>
      </c>
      <c r="AI71" s="232">
        <v>151</v>
      </c>
      <c r="AJ71" s="232">
        <v>151</v>
      </c>
      <c r="AK71" s="232">
        <v>151</v>
      </c>
      <c r="AL71" s="232">
        <v>151</v>
      </c>
      <c r="AM71" s="232">
        <v>151</v>
      </c>
      <c r="AN71" s="232">
        <v>151</v>
      </c>
      <c r="AO71" s="232">
        <v>151</v>
      </c>
      <c r="AP71" s="232">
        <v>151</v>
      </c>
      <c r="AQ71" s="232">
        <v>152</v>
      </c>
      <c r="AR71" s="232">
        <v>154</v>
      </c>
      <c r="AS71" s="232">
        <v>154</v>
      </c>
      <c r="AT71" s="232">
        <v>154</v>
      </c>
      <c r="AU71" s="232">
        <v>156</v>
      </c>
      <c r="AV71" s="232">
        <v>161</v>
      </c>
      <c r="AW71" s="232">
        <v>173</v>
      </c>
      <c r="AX71" s="232">
        <v>174</v>
      </c>
    </row>
    <row r="72" spans="1:50" x14ac:dyDescent="0.25">
      <c r="A72" s="231" t="s">
        <v>268</v>
      </c>
      <c r="B72" s="164">
        <v>0</v>
      </c>
      <c r="C72" s="232">
        <v>3</v>
      </c>
      <c r="D72" s="232">
        <v>15</v>
      </c>
      <c r="E72" s="232">
        <v>15</v>
      </c>
      <c r="F72" s="232">
        <v>16</v>
      </c>
      <c r="G72" s="232">
        <v>16</v>
      </c>
      <c r="H72" s="232">
        <v>16</v>
      </c>
      <c r="I72" s="232">
        <v>17</v>
      </c>
      <c r="J72" s="232">
        <v>20</v>
      </c>
      <c r="K72" s="232">
        <v>21</v>
      </c>
      <c r="L72" s="232">
        <v>24</v>
      </c>
      <c r="M72" s="232">
        <v>28</v>
      </c>
      <c r="N72" s="232">
        <v>28</v>
      </c>
      <c r="O72" s="232">
        <v>28</v>
      </c>
      <c r="P72" s="232">
        <v>28</v>
      </c>
      <c r="Q72" s="232">
        <v>28</v>
      </c>
      <c r="R72" s="232">
        <v>28</v>
      </c>
      <c r="S72" s="232">
        <v>28</v>
      </c>
      <c r="T72" s="232">
        <v>28</v>
      </c>
      <c r="U72" s="232">
        <v>28</v>
      </c>
      <c r="V72" s="232">
        <v>28</v>
      </c>
      <c r="W72" s="232">
        <v>28</v>
      </c>
      <c r="X72" s="232">
        <v>28</v>
      </c>
      <c r="Y72" s="232">
        <v>28</v>
      </c>
      <c r="Z72" s="232">
        <v>28</v>
      </c>
      <c r="AA72" s="232">
        <v>28</v>
      </c>
      <c r="AB72" s="232">
        <v>28</v>
      </c>
      <c r="AC72" s="232">
        <v>28</v>
      </c>
      <c r="AD72" s="232">
        <v>28</v>
      </c>
      <c r="AE72" s="232">
        <v>28</v>
      </c>
      <c r="AF72" s="232">
        <v>28</v>
      </c>
      <c r="AG72" s="232">
        <v>28</v>
      </c>
      <c r="AH72" s="232">
        <v>28</v>
      </c>
      <c r="AI72" s="232">
        <v>28</v>
      </c>
      <c r="AJ72" s="232">
        <v>28</v>
      </c>
      <c r="AK72" s="232">
        <v>28</v>
      </c>
      <c r="AL72" s="232">
        <v>30</v>
      </c>
      <c r="AM72" s="232">
        <v>30</v>
      </c>
      <c r="AN72" s="232">
        <v>30</v>
      </c>
      <c r="AO72" s="232">
        <v>30</v>
      </c>
      <c r="AP72" s="232">
        <v>30</v>
      </c>
      <c r="AQ72" s="232">
        <v>30</v>
      </c>
      <c r="AR72" s="232">
        <v>30</v>
      </c>
      <c r="AS72" s="232">
        <v>33</v>
      </c>
      <c r="AT72" s="232">
        <v>33</v>
      </c>
      <c r="AU72" s="232">
        <v>53</v>
      </c>
      <c r="AV72" s="232">
        <v>68</v>
      </c>
      <c r="AW72" s="232">
        <v>71</v>
      </c>
      <c r="AX72" s="232">
        <v>76</v>
      </c>
    </row>
    <row r="73" spans="1:50" x14ac:dyDescent="0.25">
      <c r="A73" s="231" t="s">
        <v>269</v>
      </c>
      <c r="B73" s="165">
        <v>0</v>
      </c>
      <c r="C73" s="232">
        <v>0</v>
      </c>
      <c r="D73" s="232">
        <v>0</v>
      </c>
      <c r="E73" s="232">
        <v>1</v>
      </c>
      <c r="F73" s="232">
        <v>1</v>
      </c>
      <c r="G73" s="232">
        <v>1</v>
      </c>
      <c r="H73" s="232">
        <v>1</v>
      </c>
      <c r="I73" s="232">
        <v>1</v>
      </c>
      <c r="J73" s="232">
        <v>1</v>
      </c>
      <c r="K73" s="232">
        <v>1</v>
      </c>
      <c r="L73" s="232">
        <v>1</v>
      </c>
      <c r="M73" s="232">
        <v>1</v>
      </c>
      <c r="N73" s="232">
        <v>1</v>
      </c>
      <c r="O73" s="232">
        <v>2</v>
      </c>
      <c r="P73" s="232">
        <v>2</v>
      </c>
      <c r="Q73" s="232">
        <v>2</v>
      </c>
      <c r="R73" s="232">
        <v>4</v>
      </c>
      <c r="S73" s="232">
        <v>4</v>
      </c>
      <c r="T73" s="232">
        <v>4</v>
      </c>
      <c r="U73" s="232">
        <v>4</v>
      </c>
      <c r="V73" s="232">
        <v>4</v>
      </c>
      <c r="W73" s="232">
        <v>4</v>
      </c>
      <c r="X73" s="232">
        <v>4</v>
      </c>
      <c r="Y73" s="232">
        <v>4</v>
      </c>
      <c r="Z73" s="232">
        <v>4</v>
      </c>
      <c r="AA73" s="232">
        <v>4</v>
      </c>
      <c r="AB73" s="232">
        <v>4</v>
      </c>
      <c r="AC73" s="232">
        <v>5</v>
      </c>
      <c r="AD73" s="232">
        <v>8</v>
      </c>
      <c r="AE73" s="232">
        <v>12</v>
      </c>
      <c r="AF73" s="232">
        <v>14</v>
      </c>
      <c r="AG73" s="232">
        <v>14</v>
      </c>
      <c r="AH73" s="232">
        <v>14</v>
      </c>
      <c r="AI73" s="232">
        <v>14</v>
      </c>
      <c r="AJ73" s="232">
        <v>14</v>
      </c>
      <c r="AK73" s="232">
        <v>14</v>
      </c>
      <c r="AL73" s="232">
        <v>14</v>
      </c>
      <c r="AM73" s="232">
        <v>14</v>
      </c>
      <c r="AN73" s="232">
        <v>14</v>
      </c>
      <c r="AO73" s="232">
        <v>17</v>
      </c>
      <c r="AP73" s="232">
        <v>18</v>
      </c>
      <c r="AQ73" s="232">
        <v>18</v>
      </c>
      <c r="AR73" s="232">
        <v>20</v>
      </c>
      <c r="AS73" s="232">
        <v>21</v>
      </c>
      <c r="AT73" s="232">
        <v>21</v>
      </c>
      <c r="AU73" s="232">
        <v>22</v>
      </c>
      <c r="AV73" s="232">
        <v>22</v>
      </c>
      <c r="AW73" s="232">
        <v>22</v>
      </c>
      <c r="AX73" s="232">
        <v>22</v>
      </c>
    </row>
    <row r="74" spans="1:50" x14ac:dyDescent="0.25">
      <c r="A74" s="231" t="s">
        <v>270</v>
      </c>
      <c r="B74" s="164">
        <v>0</v>
      </c>
      <c r="C74" s="232">
        <v>0</v>
      </c>
      <c r="D74" s="232">
        <v>2</v>
      </c>
      <c r="E74" s="232">
        <v>4</v>
      </c>
      <c r="F74" s="232">
        <v>5</v>
      </c>
      <c r="G74" s="232">
        <v>9</v>
      </c>
      <c r="H74" s="232">
        <v>9</v>
      </c>
      <c r="I74" s="232">
        <v>9</v>
      </c>
      <c r="J74" s="232">
        <v>9</v>
      </c>
      <c r="K74" s="232">
        <v>9</v>
      </c>
      <c r="L74" s="232">
        <v>13</v>
      </c>
      <c r="M74" s="232">
        <v>13</v>
      </c>
      <c r="N74" s="232">
        <v>13</v>
      </c>
      <c r="O74" s="232">
        <v>13</v>
      </c>
      <c r="P74" s="232">
        <v>13</v>
      </c>
      <c r="Q74" s="232">
        <v>13</v>
      </c>
      <c r="R74" s="232">
        <v>13</v>
      </c>
      <c r="S74" s="232">
        <v>13</v>
      </c>
      <c r="T74" s="232">
        <v>13</v>
      </c>
      <c r="U74" s="232">
        <v>14</v>
      </c>
      <c r="V74" s="232">
        <v>14</v>
      </c>
      <c r="W74" s="232">
        <v>14</v>
      </c>
      <c r="X74" s="232">
        <v>14</v>
      </c>
      <c r="Y74" s="232">
        <v>14</v>
      </c>
      <c r="Z74" s="232">
        <v>14</v>
      </c>
      <c r="AA74" s="232">
        <v>16</v>
      </c>
      <c r="AB74" s="232">
        <v>16</v>
      </c>
      <c r="AC74" s="232">
        <v>16</v>
      </c>
      <c r="AD74" s="232">
        <v>16</v>
      </c>
      <c r="AE74" s="232">
        <v>17</v>
      </c>
      <c r="AF74" s="232">
        <v>17</v>
      </c>
      <c r="AG74" s="232">
        <v>17</v>
      </c>
      <c r="AH74" s="232">
        <v>17</v>
      </c>
      <c r="AI74" s="232">
        <v>17</v>
      </c>
      <c r="AJ74" s="232">
        <v>17</v>
      </c>
      <c r="AK74" s="232">
        <v>17</v>
      </c>
      <c r="AL74" s="232">
        <v>17</v>
      </c>
      <c r="AM74" s="232">
        <v>17</v>
      </c>
      <c r="AN74" s="232">
        <v>17</v>
      </c>
      <c r="AO74" s="232">
        <v>17</v>
      </c>
      <c r="AP74" s="232">
        <v>17</v>
      </c>
      <c r="AQ74" s="232">
        <v>17</v>
      </c>
      <c r="AR74" s="232">
        <v>17</v>
      </c>
      <c r="AS74" s="232">
        <v>17</v>
      </c>
      <c r="AT74" s="232">
        <v>17</v>
      </c>
      <c r="AU74" s="232">
        <v>17</v>
      </c>
      <c r="AV74" s="232">
        <v>18</v>
      </c>
      <c r="AW74" s="232">
        <v>18</v>
      </c>
      <c r="AX74" s="232">
        <v>18</v>
      </c>
    </row>
    <row r="75" spans="1:50" x14ac:dyDescent="0.25">
      <c r="A75" s="231" t="s">
        <v>271</v>
      </c>
      <c r="B75" s="165">
        <v>0</v>
      </c>
      <c r="C75" s="232">
        <v>0</v>
      </c>
      <c r="D75" s="232">
        <v>0</v>
      </c>
      <c r="E75" s="232">
        <v>0</v>
      </c>
      <c r="F75" s="232">
        <v>0</v>
      </c>
      <c r="G75" s="232">
        <v>0</v>
      </c>
      <c r="H75" s="232">
        <v>2</v>
      </c>
      <c r="I75" s="232">
        <v>2</v>
      </c>
      <c r="J75" s="232">
        <v>2</v>
      </c>
      <c r="K75" s="232">
        <v>2</v>
      </c>
      <c r="L75" s="232">
        <v>2</v>
      </c>
      <c r="M75" s="232">
        <v>2</v>
      </c>
      <c r="N75" s="232">
        <v>3</v>
      </c>
      <c r="O75" s="232">
        <v>3</v>
      </c>
      <c r="P75" s="232">
        <v>3</v>
      </c>
      <c r="Q75" s="232">
        <v>3</v>
      </c>
      <c r="R75" s="232">
        <v>3</v>
      </c>
      <c r="S75" s="232">
        <v>3</v>
      </c>
      <c r="T75" s="232">
        <v>3</v>
      </c>
      <c r="U75" s="232">
        <v>3</v>
      </c>
      <c r="V75" s="232">
        <v>3</v>
      </c>
      <c r="W75" s="232">
        <v>3</v>
      </c>
      <c r="X75" s="232">
        <v>3</v>
      </c>
      <c r="Y75" s="232">
        <v>3</v>
      </c>
      <c r="Z75" s="232">
        <v>3</v>
      </c>
      <c r="AA75" s="232">
        <v>3</v>
      </c>
      <c r="AB75" s="232">
        <v>3</v>
      </c>
      <c r="AC75" s="232">
        <v>3</v>
      </c>
      <c r="AD75" s="232">
        <v>3</v>
      </c>
      <c r="AE75" s="232">
        <v>3</v>
      </c>
      <c r="AF75" s="232">
        <v>3</v>
      </c>
      <c r="AG75" s="232">
        <v>3</v>
      </c>
      <c r="AH75" s="232">
        <v>3</v>
      </c>
      <c r="AI75" s="232">
        <v>3</v>
      </c>
      <c r="AJ75" s="232">
        <v>3</v>
      </c>
      <c r="AK75" s="232">
        <v>3</v>
      </c>
      <c r="AL75" s="232">
        <v>3</v>
      </c>
      <c r="AM75" s="232">
        <v>3</v>
      </c>
      <c r="AN75" s="232">
        <v>3</v>
      </c>
      <c r="AO75" s="232">
        <v>3</v>
      </c>
      <c r="AP75" s="232">
        <v>3</v>
      </c>
      <c r="AQ75" s="232">
        <v>3</v>
      </c>
      <c r="AR75" s="232">
        <v>3</v>
      </c>
      <c r="AS75" s="232">
        <v>3</v>
      </c>
      <c r="AT75" s="232">
        <v>3</v>
      </c>
      <c r="AU75" s="232">
        <v>4</v>
      </c>
      <c r="AV75" s="232">
        <v>5</v>
      </c>
      <c r="AW75" s="232">
        <v>5</v>
      </c>
      <c r="AX75" s="232">
        <v>5</v>
      </c>
    </row>
    <row r="76" spans="1:50" x14ac:dyDescent="0.25">
      <c r="A76" s="231" t="s">
        <v>272</v>
      </c>
      <c r="B76" s="164">
        <v>0</v>
      </c>
      <c r="C76" s="232">
        <v>1</v>
      </c>
      <c r="D76" s="232">
        <v>7</v>
      </c>
      <c r="E76" s="232">
        <v>10</v>
      </c>
      <c r="F76" s="232">
        <v>12</v>
      </c>
      <c r="G76" s="232">
        <v>13</v>
      </c>
      <c r="H76" s="232">
        <v>17</v>
      </c>
      <c r="I76" s="232">
        <v>18</v>
      </c>
      <c r="J76" s="232">
        <v>18</v>
      </c>
      <c r="K76" s="232">
        <v>20</v>
      </c>
      <c r="L76" s="232">
        <v>23</v>
      </c>
      <c r="M76" s="232">
        <v>27</v>
      </c>
      <c r="N76" s="232">
        <v>36</v>
      </c>
      <c r="O76" s="232">
        <v>37</v>
      </c>
      <c r="P76" s="232">
        <v>40</v>
      </c>
      <c r="Q76" s="232">
        <v>46</v>
      </c>
      <c r="R76" s="232">
        <v>52</v>
      </c>
      <c r="S76" s="232">
        <v>61</v>
      </c>
      <c r="T76" s="232">
        <v>67</v>
      </c>
      <c r="U76" s="232">
        <v>75</v>
      </c>
      <c r="V76" s="232">
        <v>83</v>
      </c>
      <c r="W76" s="232">
        <v>87</v>
      </c>
      <c r="X76" s="232">
        <v>95</v>
      </c>
      <c r="Y76" s="232">
        <v>97</v>
      </c>
      <c r="Z76" s="232">
        <v>100</v>
      </c>
      <c r="AA76" s="232">
        <v>103</v>
      </c>
      <c r="AB76" s="232">
        <v>104</v>
      </c>
      <c r="AC76" s="232">
        <v>114</v>
      </c>
      <c r="AD76" s="232">
        <v>119</v>
      </c>
      <c r="AE76" s="232">
        <v>127</v>
      </c>
      <c r="AF76" s="232">
        <v>132</v>
      </c>
      <c r="AG76" s="232">
        <v>144</v>
      </c>
      <c r="AH76" s="232">
        <v>148</v>
      </c>
      <c r="AI76" s="232">
        <v>148</v>
      </c>
      <c r="AJ76" s="232">
        <v>149</v>
      </c>
      <c r="AK76" s="232">
        <v>169</v>
      </c>
      <c r="AL76" s="232">
        <v>174</v>
      </c>
      <c r="AM76" s="232">
        <v>181</v>
      </c>
      <c r="AN76" s="232">
        <v>185</v>
      </c>
      <c r="AO76" s="232">
        <v>195</v>
      </c>
      <c r="AP76" s="232">
        <v>201</v>
      </c>
      <c r="AQ76" s="232">
        <v>208</v>
      </c>
      <c r="AR76" s="232">
        <v>211</v>
      </c>
      <c r="AS76" s="232">
        <v>214</v>
      </c>
      <c r="AT76" s="232">
        <v>220</v>
      </c>
      <c r="AU76" s="232">
        <v>222</v>
      </c>
      <c r="AV76" s="232">
        <v>223</v>
      </c>
      <c r="AW76" s="232">
        <v>223</v>
      </c>
      <c r="AX76" s="232">
        <v>230</v>
      </c>
    </row>
    <row r="77" spans="1:50" x14ac:dyDescent="0.25">
      <c r="A77" s="231" t="s">
        <v>273</v>
      </c>
      <c r="B77" s="165">
        <v>0</v>
      </c>
      <c r="C77" s="232">
        <v>0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2</v>
      </c>
      <c r="L77" s="232">
        <v>11</v>
      </c>
      <c r="M77" s="232">
        <v>11</v>
      </c>
      <c r="N77" s="232">
        <v>12</v>
      </c>
      <c r="O77" s="232">
        <v>13</v>
      </c>
      <c r="P77" s="232">
        <v>14</v>
      </c>
      <c r="Q77" s="232">
        <v>15</v>
      </c>
      <c r="R77" s="232">
        <v>21</v>
      </c>
      <c r="S77" s="232">
        <v>22</v>
      </c>
      <c r="T77" s="232">
        <v>27</v>
      </c>
      <c r="U77" s="232">
        <v>28</v>
      </c>
      <c r="V77" s="232">
        <v>31</v>
      </c>
      <c r="W77" s="232">
        <v>31</v>
      </c>
      <c r="X77" s="232">
        <v>31</v>
      </c>
      <c r="Y77" s="232">
        <v>31</v>
      </c>
      <c r="Z77" s="232">
        <v>34</v>
      </c>
      <c r="AA77" s="232">
        <v>37</v>
      </c>
      <c r="AB77" s="232">
        <v>41</v>
      </c>
      <c r="AC77" s="232">
        <v>45</v>
      </c>
      <c r="AD77" s="232">
        <v>46</v>
      </c>
      <c r="AE77" s="232">
        <v>49</v>
      </c>
      <c r="AF77" s="232">
        <v>49</v>
      </c>
      <c r="AG77" s="232">
        <v>51</v>
      </c>
      <c r="AH77" s="232">
        <v>62</v>
      </c>
      <c r="AI77" s="232">
        <v>62</v>
      </c>
      <c r="AJ77" s="232">
        <v>63</v>
      </c>
      <c r="AK77" s="232">
        <v>64</v>
      </c>
      <c r="AL77" s="232">
        <v>64</v>
      </c>
      <c r="AM77" s="232">
        <v>64</v>
      </c>
      <c r="AN77" s="232">
        <v>64</v>
      </c>
      <c r="AO77" s="232">
        <v>68</v>
      </c>
      <c r="AP77" s="232">
        <v>72</v>
      </c>
      <c r="AQ77" s="232">
        <v>72</v>
      </c>
      <c r="AR77" s="232">
        <v>73</v>
      </c>
      <c r="AS77" s="232">
        <v>99</v>
      </c>
      <c r="AT77" s="232">
        <v>99</v>
      </c>
      <c r="AU77" s="232">
        <v>99</v>
      </c>
      <c r="AV77" s="232">
        <v>104</v>
      </c>
      <c r="AW77" s="232">
        <v>105</v>
      </c>
      <c r="AX77" s="232">
        <v>105</v>
      </c>
    </row>
    <row r="78" spans="1:50" x14ac:dyDescent="0.25">
      <c r="A78" s="231" t="s">
        <v>274</v>
      </c>
      <c r="B78" s="164">
        <v>0</v>
      </c>
      <c r="C78" s="232">
        <v>0</v>
      </c>
      <c r="D78" s="232">
        <v>0</v>
      </c>
      <c r="E78" s="232">
        <v>0</v>
      </c>
      <c r="F78" s="232">
        <v>3</v>
      </c>
      <c r="G78" s="232">
        <v>3</v>
      </c>
      <c r="H78" s="232">
        <v>3</v>
      </c>
      <c r="I78" s="232">
        <v>3</v>
      </c>
      <c r="J78" s="232">
        <v>3</v>
      </c>
      <c r="K78" s="232">
        <v>3</v>
      </c>
      <c r="L78" s="232">
        <v>3</v>
      </c>
      <c r="M78" s="232">
        <v>3</v>
      </c>
      <c r="N78" s="232">
        <v>3</v>
      </c>
      <c r="O78" s="232">
        <v>3</v>
      </c>
      <c r="P78" s="232">
        <v>3</v>
      </c>
      <c r="Q78" s="232">
        <v>3</v>
      </c>
      <c r="R78" s="232">
        <v>3</v>
      </c>
      <c r="S78" s="232">
        <v>3</v>
      </c>
      <c r="T78" s="232">
        <v>3</v>
      </c>
      <c r="U78" s="232">
        <v>3</v>
      </c>
      <c r="V78" s="232">
        <v>3</v>
      </c>
      <c r="W78" s="232">
        <v>3</v>
      </c>
      <c r="X78" s="232">
        <v>3</v>
      </c>
      <c r="Y78" s="232">
        <v>3</v>
      </c>
      <c r="Z78" s="232">
        <v>3</v>
      </c>
      <c r="AA78" s="232">
        <v>3</v>
      </c>
      <c r="AB78" s="232">
        <v>3</v>
      </c>
      <c r="AC78" s="232">
        <v>3</v>
      </c>
      <c r="AD78" s="232">
        <v>3</v>
      </c>
      <c r="AE78" s="232">
        <v>5</v>
      </c>
      <c r="AF78" s="232">
        <v>5</v>
      </c>
      <c r="AG78" s="232">
        <v>5</v>
      </c>
      <c r="AH78" s="232">
        <v>5</v>
      </c>
      <c r="AI78" s="232">
        <v>5</v>
      </c>
      <c r="AJ78" s="232">
        <v>5</v>
      </c>
      <c r="AK78" s="232">
        <v>5</v>
      </c>
      <c r="AL78" s="232">
        <v>5</v>
      </c>
      <c r="AM78" s="232">
        <v>5</v>
      </c>
      <c r="AN78" s="232">
        <v>5</v>
      </c>
      <c r="AO78" s="232">
        <v>5</v>
      </c>
      <c r="AP78" s="232">
        <v>7</v>
      </c>
      <c r="AQ78" s="232">
        <v>7</v>
      </c>
      <c r="AR78" s="232">
        <v>7</v>
      </c>
      <c r="AS78" s="232">
        <v>12</v>
      </c>
      <c r="AT78" s="232">
        <v>14</v>
      </c>
      <c r="AU78" s="232">
        <v>14</v>
      </c>
      <c r="AV78" s="232">
        <v>14</v>
      </c>
      <c r="AW78" s="232">
        <v>14</v>
      </c>
      <c r="AX78" s="232">
        <v>14</v>
      </c>
    </row>
    <row r="79" spans="1:50" x14ac:dyDescent="0.25">
      <c r="A79" s="231" t="s">
        <v>275</v>
      </c>
      <c r="B79" s="165">
        <v>0</v>
      </c>
      <c r="C79" s="232">
        <v>0</v>
      </c>
      <c r="D79" s="232">
        <v>0</v>
      </c>
      <c r="E79" s="232">
        <v>0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1</v>
      </c>
      <c r="L79" s="232">
        <v>1</v>
      </c>
      <c r="M79" s="232">
        <v>1</v>
      </c>
      <c r="N79" s="232">
        <v>1</v>
      </c>
      <c r="O79" s="232">
        <v>1</v>
      </c>
      <c r="P79" s="232">
        <v>1</v>
      </c>
      <c r="Q79" s="232">
        <v>1</v>
      </c>
      <c r="R79" s="232">
        <v>1</v>
      </c>
      <c r="S79" s="232">
        <v>1</v>
      </c>
      <c r="T79" s="232">
        <v>1</v>
      </c>
      <c r="U79" s="232">
        <v>1</v>
      </c>
      <c r="V79" s="232">
        <v>1</v>
      </c>
      <c r="W79" s="232">
        <v>1</v>
      </c>
      <c r="X79" s="232">
        <v>1</v>
      </c>
      <c r="Y79" s="232">
        <v>1</v>
      </c>
      <c r="Z79" s="232">
        <v>1</v>
      </c>
      <c r="AA79" s="232">
        <v>1</v>
      </c>
      <c r="AB79" s="232">
        <v>1</v>
      </c>
      <c r="AC79" s="232">
        <v>1</v>
      </c>
      <c r="AD79" s="232">
        <v>1</v>
      </c>
      <c r="AE79" s="232">
        <v>1</v>
      </c>
      <c r="AF79" s="232">
        <v>1</v>
      </c>
      <c r="AG79" s="232">
        <v>1</v>
      </c>
      <c r="AH79" s="232">
        <v>1</v>
      </c>
      <c r="AI79" s="232">
        <v>1</v>
      </c>
      <c r="AJ79" s="232">
        <v>1</v>
      </c>
      <c r="AK79" s="232">
        <v>1</v>
      </c>
      <c r="AL79" s="232">
        <v>1</v>
      </c>
      <c r="AM79" s="232">
        <v>1</v>
      </c>
      <c r="AN79" s="232">
        <v>1</v>
      </c>
      <c r="AO79" s="232">
        <v>1</v>
      </c>
      <c r="AP79" s="232">
        <v>1</v>
      </c>
      <c r="AQ79" s="232">
        <v>1</v>
      </c>
      <c r="AR79" s="232">
        <v>1</v>
      </c>
      <c r="AS79" s="232">
        <v>2</v>
      </c>
      <c r="AT79" s="232">
        <v>2</v>
      </c>
      <c r="AU79" s="232">
        <v>2</v>
      </c>
      <c r="AV79" s="232">
        <v>2</v>
      </c>
      <c r="AW79" s="232">
        <v>2</v>
      </c>
      <c r="AX79" s="232">
        <v>2</v>
      </c>
    </row>
    <row r="80" spans="1:50" x14ac:dyDescent="0.25">
      <c r="A80" s="231" t="s">
        <v>276</v>
      </c>
      <c r="B80" s="164">
        <v>0</v>
      </c>
      <c r="C80" s="232">
        <v>3</v>
      </c>
      <c r="D80" s="232">
        <v>6</v>
      </c>
      <c r="E80" s="232">
        <v>6</v>
      </c>
      <c r="F80" s="232">
        <v>6</v>
      </c>
      <c r="G80" s="232">
        <v>6</v>
      </c>
      <c r="H80" s="232">
        <v>8</v>
      </c>
      <c r="I80" s="232">
        <v>9</v>
      </c>
      <c r="J80" s="232">
        <v>10</v>
      </c>
      <c r="K80" s="232">
        <v>10</v>
      </c>
      <c r="L80" s="232">
        <v>13</v>
      </c>
      <c r="M80" s="232">
        <v>13</v>
      </c>
      <c r="N80" s="232">
        <v>14</v>
      </c>
      <c r="O80" s="232">
        <v>16</v>
      </c>
      <c r="P80" s="232">
        <v>16</v>
      </c>
      <c r="Q80" s="232">
        <v>16</v>
      </c>
      <c r="R80" s="232">
        <v>16</v>
      </c>
      <c r="S80" s="232">
        <v>16</v>
      </c>
      <c r="T80" s="232">
        <v>16</v>
      </c>
      <c r="U80" s="232">
        <v>16</v>
      </c>
      <c r="V80" s="232">
        <v>16</v>
      </c>
      <c r="W80" s="232">
        <v>16</v>
      </c>
      <c r="X80" s="232">
        <v>16</v>
      </c>
      <c r="Y80" s="232">
        <v>16</v>
      </c>
      <c r="Z80" s="232">
        <v>16</v>
      </c>
      <c r="AA80" s="232">
        <v>16</v>
      </c>
      <c r="AB80" s="232">
        <v>16</v>
      </c>
      <c r="AC80" s="232">
        <v>16</v>
      </c>
      <c r="AD80" s="232">
        <v>16</v>
      </c>
      <c r="AE80" s="232">
        <v>16</v>
      </c>
      <c r="AF80" s="232">
        <v>16</v>
      </c>
      <c r="AG80" s="232">
        <v>16</v>
      </c>
      <c r="AH80" s="232">
        <v>16</v>
      </c>
      <c r="AI80" s="232">
        <v>16</v>
      </c>
      <c r="AJ80" s="232">
        <v>16</v>
      </c>
      <c r="AK80" s="232">
        <v>16</v>
      </c>
      <c r="AL80" s="232">
        <v>16</v>
      </c>
      <c r="AM80" s="232">
        <v>16</v>
      </c>
      <c r="AN80" s="232">
        <v>16</v>
      </c>
      <c r="AO80" s="232">
        <v>16</v>
      </c>
      <c r="AP80" s="232">
        <v>16</v>
      </c>
      <c r="AQ80" s="232">
        <v>16</v>
      </c>
      <c r="AR80" s="232">
        <v>16</v>
      </c>
      <c r="AS80" s="232">
        <v>16</v>
      </c>
      <c r="AT80" s="232">
        <v>16</v>
      </c>
      <c r="AU80" s="232">
        <v>16</v>
      </c>
      <c r="AV80" s="232">
        <v>16</v>
      </c>
      <c r="AW80" s="232">
        <v>16</v>
      </c>
      <c r="AX80" s="232">
        <v>16</v>
      </c>
    </row>
    <row r="81" spans="1:50" x14ac:dyDescent="0.25">
      <c r="A81" s="231" t="s">
        <v>277</v>
      </c>
      <c r="B81" s="165">
        <v>0</v>
      </c>
      <c r="C81" s="232">
        <v>16</v>
      </c>
      <c r="D81" s="232">
        <v>33</v>
      </c>
      <c r="E81" s="232">
        <v>38</v>
      </c>
      <c r="F81" s="232">
        <v>48</v>
      </c>
      <c r="G81" s="232">
        <v>68</v>
      </c>
      <c r="H81" s="232">
        <v>81</v>
      </c>
      <c r="I81" s="232">
        <v>104</v>
      </c>
      <c r="J81" s="232">
        <v>120</v>
      </c>
      <c r="K81" s="232">
        <v>132</v>
      </c>
      <c r="L81" s="232">
        <v>154</v>
      </c>
      <c r="M81" s="232">
        <v>164</v>
      </c>
      <c r="N81" s="232">
        <v>183</v>
      </c>
      <c r="O81" s="232">
        <v>207</v>
      </c>
      <c r="P81" s="232">
        <v>220</v>
      </c>
      <c r="Q81" s="232">
        <v>247</v>
      </c>
      <c r="R81" s="232">
        <v>280</v>
      </c>
      <c r="S81" s="232">
        <v>305</v>
      </c>
      <c r="T81" s="232">
        <v>333</v>
      </c>
      <c r="U81" s="232">
        <v>361</v>
      </c>
      <c r="V81" s="232">
        <v>373</v>
      </c>
      <c r="W81" s="232">
        <v>398</v>
      </c>
      <c r="X81" s="232">
        <v>420</v>
      </c>
      <c r="Y81" s="232">
        <v>451</v>
      </c>
      <c r="Z81" s="232">
        <v>462</v>
      </c>
      <c r="AA81" s="232">
        <v>485</v>
      </c>
      <c r="AB81" s="232">
        <v>509</v>
      </c>
      <c r="AC81" s="232">
        <v>565</v>
      </c>
      <c r="AD81" s="232">
        <v>606</v>
      </c>
      <c r="AE81" s="232">
        <v>625</v>
      </c>
      <c r="AF81" s="232">
        <v>662</v>
      </c>
      <c r="AG81" s="232">
        <v>691</v>
      </c>
      <c r="AH81" s="232">
        <v>714</v>
      </c>
      <c r="AI81" s="232">
        <v>718</v>
      </c>
      <c r="AJ81" s="232">
        <v>784</v>
      </c>
      <c r="AK81" s="232">
        <v>805</v>
      </c>
      <c r="AL81" s="232">
        <v>828</v>
      </c>
      <c r="AM81" s="232">
        <v>861</v>
      </c>
      <c r="AN81" s="232">
        <v>901</v>
      </c>
      <c r="AO81" s="232">
        <v>915</v>
      </c>
      <c r="AP81" s="232">
        <v>952</v>
      </c>
      <c r="AQ81" s="232">
        <v>972</v>
      </c>
      <c r="AR81" s="232">
        <v>988</v>
      </c>
      <c r="AS81" s="232">
        <v>1059</v>
      </c>
      <c r="AT81" s="232">
        <v>1090</v>
      </c>
      <c r="AU81" s="232">
        <v>1113</v>
      </c>
      <c r="AV81" s="232">
        <v>1151</v>
      </c>
      <c r="AW81" s="232">
        <v>1195</v>
      </c>
      <c r="AX81" s="232">
        <v>1221</v>
      </c>
    </row>
    <row r="82" spans="1:50" x14ac:dyDescent="0.25">
      <c r="A82" s="231" t="s">
        <v>278</v>
      </c>
      <c r="B82" s="172">
        <v>0</v>
      </c>
      <c r="C82" s="232">
        <v>0</v>
      </c>
      <c r="D82" s="232">
        <v>0</v>
      </c>
      <c r="E82" s="232">
        <v>1</v>
      </c>
      <c r="F82" s="232">
        <v>1</v>
      </c>
      <c r="G82" s="232">
        <v>1</v>
      </c>
      <c r="H82" s="232">
        <v>1</v>
      </c>
      <c r="I82" s="232">
        <v>1</v>
      </c>
      <c r="J82" s="232">
        <v>1</v>
      </c>
      <c r="K82" s="232">
        <v>1</v>
      </c>
      <c r="L82" s="232">
        <v>1</v>
      </c>
      <c r="M82" s="232">
        <v>1</v>
      </c>
      <c r="N82" s="232">
        <v>1</v>
      </c>
      <c r="O82" s="232">
        <v>2</v>
      </c>
      <c r="P82" s="232">
        <v>2</v>
      </c>
      <c r="Q82" s="232">
        <v>2</v>
      </c>
      <c r="R82" s="232">
        <v>11</v>
      </c>
      <c r="S82" s="232">
        <v>13</v>
      </c>
      <c r="T82" s="232">
        <v>13</v>
      </c>
      <c r="U82" s="232">
        <v>14</v>
      </c>
      <c r="V82" s="232">
        <v>14</v>
      </c>
      <c r="W82" s="232">
        <v>14</v>
      </c>
      <c r="X82" s="232">
        <v>14</v>
      </c>
      <c r="Y82" s="232">
        <v>14</v>
      </c>
      <c r="Z82" s="232">
        <v>14</v>
      </c>
      <c r="AA82" s="232">
        <v>15</v>
      </c>
      <c r="AB82" s="232">
        <v>17</v>
      </c>
      <c r="AC82" s="232">
        <v>17</v>
      </c>
      <c r="AD82" s="232">
        <v>17</v>
      </c>
      <c r="AE82" s="232">
        <v>18</v>
      </c>
      <c r="AF82" s="232">
        <v>18</v>
      </c>
      <c r="AG82" s="232">
        <v>19</v>
      </c>
      <c r="AH82" s="232">
        <v>21</v>
      </c>
      <c r="AI82" s="232">
        <v>26</v>
      </c>
      <c r="AJ82" s="232">
        <v>26</v>
      </c>
      <c r="AK82" s="232">
        <v>27</v>
      </c>
      <c r="AL82" s="232">
        <v>27</v>
      </c>
      <c r="AM82" s="232">
        <v>27</v>
      </c>
      <c r="AN82" s="232">
        <v>28</v>
      </c>
      <c r="AO82" s="232">
        <v>28</v>
      </c>
      <c r="AP82" s="232">
        <v>29</v>
      </c>
      <c r="AQ82" s="232">
        <v>29</v>
      </c>
      <c r="AR82" s="232">
        <v>29</v>
      </c>
      <c r="AS82" s="232">
        <v>29</v>
      </c>
      <c r="AT82" s="232">
        <v>29</v>
      </c>
      <c r="AU82" s="232">
        <v>30</v>
      </c>
      <c r="AV82" s="232">
        <v>30</v>
      </c>
      <c r="AW82" s="232">
        <v>30</v>
      </c>
      <c r="AX82" s="232">
        <v>31</v>
      </c>
    </row>
    <row r="83" spans="1:50" x14ac:dyDescent="0.25">
      <c r="A83" s="231" t="s">
        <v>485</v>
      </c>
      <c r="B83" s="165">
        <v>0</v>
      </c>
      <c r="C83" s="232">
        <v>0</v>
      </c>
      <c r="D83" s="232">
        <v>0</v>
      </c>
      <c r="E83" s="232">
        <v>0</v>
      </c>
      <c r="F83" s="232">
        <v>0</v>
      </c>
      <c r="G83" s="232">
        <v>0</v>
      </c>
      <c r="H83" s="232">
        <v>0</v>
      </c>
      <c r="I83" s="232">
        <v>0</v>
      </c>
      <c r="J83" s="232">
        <v>0</v>
      </c>
      <c r="K83" s="232">
        <v>0</v>
      </c>
      <c r="L83" s="232">
        <v>0</v>
      </c>
      <c r="M83" s="232">
        <v>0</v>
      </c>
      <c r="N83" s="232">
        <v>0</v>
      </c>
      <c r="O83" s="232">
        <v>0</v>
      </c>
      <c r="P83" s="232">
        <v>0</v>
      </c>
      <c r="Q83" s="232">
        <v>0</v>
      </c>
      <c r="R83" s="232">
        <v>0</v>
      </c>
      <c r="S83" s="232">
        <v>0</v>
      </c>
      <c r="T83" s="232">
        <v>0</v>
      </c>
      <c r="U83" s="232">
        <v>0</v>
      </c>
      <c r="V83" s="232">
        <v>0</v>
      </c>
      <c r="W83" s="232">
        <v>0</v>
      </c>
      <c r="X83" s="232">
        <v>0</v>
      </c>
      <c r="Y83" s="232">
        <v>0</v>
      </c>
      <c r="Z83" s="232">
        <v>0</v>
      </c>
      <c r="AA83" s="232">
        <v>0</v>
      </c>
      <c r="AB83" s="232">
        <v>0</v>
      </c>
      <c r="AC83" s="232">
        <v>0</v>
      </c>
      <c r="AD83" s="232">
        <v>0</v>
      </c>
      <c r="AE83" s="232">
        <v>0</v>
      </c>
      <c r="AF83" s="232">
        <v>0</v>
      </c>
      <c r="AG83" s="232">
        <v>0</v>
      </c>
      <c r="AH83" s="232">
        <v>0</v>
      </c>
      <c r="AI83" s="232">
        <v>0</v>
      </c>
      <c r="AJ83" s="232">
        <v>0</v>
      </c>
      <c r="AK83" s="232">
        <v>0</v>
      </c>
      <c r="AL83" s="232">
        <v>0</v>
      </c>
      <c r="AM83" s="232">
        <v>0</v>
      </c>
      <c r="AN83" s="232">
        <v>0</v>
      </c>
      <c r="AO83" s="232">
        <v>0</v>
      </c>
      <c r="AP83" s="232">
        <v>0</v>
      </c>
      <c r="AQ83" s="232">
        <v>0</v>
      </c>
      <c r="AR83" s="232">
        <v>0</v>
      </c>
      <c r="AS83" s="232">
        <v>0</v>
      </c>
      <c r="AT83" s="232">
        <v>0</v>
      </c>
      <c r="AU83" s="232">
        <v>0</v>
      </c>
      <c r="AV83" s="232">
        <v>0</v>
      </c>
      <c r="AW83" s="232">
        <v>0</v>
      </c>
      <c r="AX83" s="232">
        <v>1</v>
      </c>
    </row>
    <row r="84" spans="1:50" x14ac:dyDescent="0.25">
      <c r="A84" s="231" t="s">
        <v>279</v>
      </c>
      <c r="B84" s="172">
        <v>0</v>
      </c>
      <c r="C84" s="232">
        <v>0</v>
      </c>
      <c r="D84" s="232">
        <v>0</v>
      </c>
      <c r="E84" s="232">
        <v>0</v>
      </c>
      <c r="F84" s="232">
        <v>0</v>
      </c>
      <c r="G84" s="232">
        <v>0</v>
      </c>
      <c r="H84" s="232">
        <v>0</v>
      </c>
      <c r="I84" s="232">
        <v>0</v>
      </c>
      <c r="J84" s="232">
        <v>0</v>
      </c>
      <c r="K84" s="232">
        <v>0</v>
      </c>
      <c r="L84" s="232">
        <v>0</v>
      </c>
      <c r="M84" s="232">
        <v>0</v>
      </c>
      <c r="N84" s="232">
        <v>0</v>
      </c>
      <c r="O84" s="232">
        <v>0</v>
      </c>
      <c r="P84" s="232">
        <v>0</v>
      </c>
      <c r="Q84" s="232">
        <v>0</v>
      </c>
      <c r="R84" s="232">
        <v>0</v>
      </c>
      <c r="S84" s="232">
        <v>0</v>
      </c>
      <c r="T84" s="232">
        <v>0</v>
      </c>
      <c r="U84" s="232">
        <v>0</v>
      </c>
      <c r="V84" s="232">
        <v>0</v>
      </c>
      <c r="W84" s="232">
        <v>0</v>
      </c>
      <c r="X84" s="232">
        <v>0</v>
      </c>
      <c r="Y84" s="232">
        <v>1</v>
      </c>
      <c r="Z84" s="232">
        <v>1</v>
      </c>
      <c r="AA84" s="232">
        <v>1</v>
      </c>
      <c r="AB84" s="232">
        <v>1</v>
      </c>
      <c r="AC84" s="232">
        <v>1</v>
      </c>
      <c r="AD84" s="232">
        <v>1</v>
      </c>
      <c r="AE84" s="232">
        <v>1</v>
      </c>
      <c r="AF84" s="232">
        <v>1</v>
      </c>
      <c r="AG84" s="232">
        <v>1</v>
      </c>
      <c r="AH84" s="232">
        <v>1</v>
      </c>
      <c r="AI84" s="232">
        <v>3</v>
      </c>
      <c r="AJ84" s="232">
        <v>3</v>
      </c>
      <c r="AK84" s="232">
        <v>3</v>
      </c>
      <c r="AL84" s="232">
        <v>3</v>
      </c>
      <c r="AM84" s="232">
        <v>3</v>
      </c>
      <c r="AN84" s="232">
        <v>3</v>
      </c>
      <c r="AO84" s="232">
        <v>3</v>
      </c>
      <c r="AP84" s="232">
        <v>3</v>
      </c>
      <c r="AQ84" s="232">
        <v>3</v>
      </c>
      <c r="AR84" s="232">
        <v>3</v>
      </c>
      <c r="AS84" s="232">
        <v>3</v>
      </c>
      <c r="AT84" s="232">
        <v>3</v>
      </c>
      <c r="AU84" s="232">
        <v>3</v>
      </c>
      <c r="AV84" s="232">
        <v>3</v>
      </c>
      <c r="AW84" s="232">
        <v>3</v>
      </c>
      <c r="AX84" s="232">
        <v>3</v>
      </c>
    </row>
    <row r="85" spans="1:50" x14ac:dyDescent="0.25">
      <c r="A85" s="231" t="s">
        <v>280</v>
      </c>
      <c r="B85" s="165">
        <v>0</v>
      </c>
      <c r="C85" s="232">
        <v>0</v>
      </c>
      <c r="D85" s="232">
        <v>2</v>
      </c>
      <c r="E85" s="232">
        <v>5</v>
      </c>
      <c r="F85" s="232">
        <v>7</v>
      </c>
      <c r="G85" s="232">
        <v>7</v>
      </c>
      <c r="H85" s="232">
        <v>7</v>
      </c>
      <c r="I85" s="232">
        <v>7</v>
      </c>
      <c r="J85" s="232">
        <v>9</v>
      </c>
      <c r="K85" s="232">
        <v>9</v>
      </c>
      <c r="L85" s="232">
        <v>14</v>
      </c>
      <c r="M85" s="232">
        <v>14</v>
      </c>
      <c r="N85" s="232">
        <v>14</v>
      </c>
      <c r="O85" s="232">
        <v>18</v>
      </c>
      <c r="P85" s="232">
        <v>29</v>
      </c>
      <c r="Q85" s="232">
        <v>29</v>
      </c>
      <c r="R85" s="232">
        <v>29</v>
      </c>
      <c r="S85" s="232">
        <v>29</v>
      </c>
      <c r="T85" s="232">
        <v>30</v>
      </c>
      <c r="U85" s="232">
        <v>31</v>
      </c>
      <c r="V85" s="232">
        <v>31</v>
      </c>
      <c r="W85" s="232">
        <v>34</v>
      </c>
      <c r="X85" s="232">
        <v>34</v>
      </c>
      <c r="Y85" s="232">
        <v>34</v>
      </c>
      <c r="Z85" s="232">
        <v>34</v>
      </c>
      <c r="AA85" s="232">
        <v>34</v>
      </c>
      <c r="AB85" s="232">
        <v>34</v>
      </c>
      <c r="AC85" s="232">
        <v>34</v>
      </c>
      <c r="AD85" s="232">
        <v>35</v>
      </c>
      <c r="AE85" s="232">
        <v>37</v>
      </c>
      <c r="AF85" s="232">
        <v>42</v>
      </c>
      <c r="AG85" s="232">
        <v>42</v>
      </c>
      <c r="AH85" s="232">
        <v>42</v>
      </c>
      <c r="AI85" s="232">
        <v>42</v>
      </c>
      <c r="AJ85" s="232">
        <v>42</v>
      </c>
      <c r="AK85" s="232">
        <v>42</v>
      </c>
      <c r="AL85" s="232">
        <v>47</v>
      </c>
      <c r="AM85" s="232">
        <v>47</v>
      </c>
      <c r="AN85" s="232">
        <v>47</v>
      </c>
      <c r="AO85" s="232">
        <v>47</v>
      </c>
      <c r="AP85" s="232">
        <v>47</v>
      </c>
      <c r="AQ85" s="232">
        <v>49</v>
      </c>
      <c r="AR85" s="232">
        <v>52</v>
      </c>
      <c r="AS85" s="232">
        <v>56</v>
      </c>
      <c r="AT85" s="232">
        <v>56</v>
      </c>
      <c r="AU85" s="232">
        <v>56</v>
      </c>
      <c r="AV85" s="232">
        <v>56</v>
      </c>
      <c r="AW85" s="232">
        <v>56</v>
      </c>
      <c r="AX85" s="232">
        <v>59</v>
      </c>
    </row>
    <row r="86" spans="1:50" x14ac:dyDescent="0.25">
      <c r="A86" s="231" t="s">
        <v>281</v>
      </c>
      <c r="B86" s="172">
        <v>0</v>
      </c>
      <c r="C86" s="232">
        <v>8</v>
      </c>
      <c r="D86" s="232">
        <v>13</v>
      </c>
      <c r="E86" s="232">
        <v>19</v>
      </c>
      <c r="F86" s="232">
        <v>31</v>
      </c>
      <c r="G86" s="232">
        <v>42</v>
      </c>
      <c r="H86" s="232">
        <v>53</v>
      </c>
      <c r="I86" s="232">
        <v>70</v>
      </c>
      <c r="J86" s="232">
        <v>75</v>
      </c>
      <c r="K86" s="232">
        <v>84</v>
      </c>
      <c r="L86" s="232">
        <v>98</v>
      </c>
      <c r="M86" s="232">
        <v>102</v>
      </c>
      <c r="N86" s="232">
        <v>103</v>
      </c>
      <c r="O86" s="232">
        <v>105</v>
      </c>
      <c r="P86" s="232">
        <v>105</v>
      </c>
      <c r="Q86" s="232">
        <v>109</v>
      </c>
      <c r="R86" s="232">
        <v>111</v>
      </c>
      <c r="S86" s="232">
        <v>111</v>
      </c>
      <c r="T86" s="232">
        <v>111</v>
      </c>
      <c r="U86" s="232">
        <v>111</v>
      </c>
      <c r="V86" s="232">
        <v>111</v>
      </c>
      <c r="W86" s="232">
        <v>111</v>
      </c>
      <c r="X86" s="232">
        <v>111</v>
      </c>
      <c r="Y86" s="232">
        <v>111</v>
      </c>
      <c r="Z86" s="232">
        <v>111</v>
      </c>
      <c r="AA86" s="232">
        <v>114</v>
      </c>
      <c r="AB86" s="232">
        <v>114</v>
      </c>
      <c r="AC86" s="232">
        <v>114</v>
      </c>
      <c r="AD86" s="232">
        <v>114</v>
      </c>
      <c r="AE86" s="232">
        <v>114</v>
      </c>
      <c r="AF86" s="232">
        <v>114</v>
      </c>
      <c r="AG86" s="232">
        <v>114</v>
      </c>
      <c r="AH86" s="232">
        <v>114</v>
      </c>
      <c r="AI86" s="232">
        <v>114</v>
      </c>
      <c r="AJ86" s="232">
        <v>114</v>
      </c>
      <c r="AK86" s="232">
        <v>114</v>
      </c>
      <c r="AL86" s="232">
        <v>114</v>
      </c>
      <c r="AM86" s="232">
        <v>114</v>
      </c>
      <c r="AN86" s="232">
        <v>114</v>
      </c>
      <c r="AO86" s="232">
        <v>114</v>
      </c>
      <c r="AP86" s="232">
        <v>114</v>
      </c>
      <c r="AQ86" s="232">
        <v>114</v>
      </c>
      <c r="AR86" s="232">
        <v>114</v>
      </c>
      <c r="AS86" s="232">
        <v>114</v>
      </c>
      <c r="AT86" s="232">
        <v>114</v>
      </c>
      <c r="AU86" s="232">
        <v>122</v>
      </c>
      <c r="AV86" s="232">
        <v>125</v>
      </c>
      <c r="AW86" s="232">
        <v>135</v>
      </c>
      <c r="AX86" s="232">
        <v>138</v>
      </c>
    </row>
    <row r="87" spans="1:50" x14ac:dyDescent="0.25">
      <c r="A87" s="231" t="s">
        <v>282</v>
      </c>
      <c r="B87" s="165">
        <v>0</v>
      </c>
      <c r="C87" s="232">
        <v>3</v>
      </c>
      <c r="D87" s="232">
        <v>3</v>
      </c>
      <c r="E87" s="232">
        <v>3</v>
      </c>
      <c r="F87" s="232">
        <v>5</v>
      </c>
      <c r="G87" s="232">
        <v>9</v>
      </c>
      <c r="H87" s="232">
        <v>9</v>
      </c>
      <c r="I87" s="232">
        <v>9</v>
      </c>
      <c r="J87" s="232">
        <v>9</v>
      </c>
      <c r="K87" s="232">
        <v>14</v>
      </c>
      <c r="L87" s="232">
        <v>14</v>
      </c>
      <c r="M87" s="232">
        <v>14</v>
      </c>
      <c r="N87" s="232">
        <v>15</v>
      </c>
      <c r="O87" s="232">
        <v>15</v>
      </c>
      <c r="P87" s="232">
        <v>15</v>
      </c>
      <c r="Q87" s="232">
        <v>15</v>
      </c>
      <c r="R87" s="232">
        <v>19</v>
      </c>
      <c r="S87" s="232">
        <v>19</v>
      </c>
      <c r="T87" s="232">
        <v>19</v>
      </c>
      <c r="U87" s="232">
        <v>19</v>
      </c>
      <c r="V87" s="232">
        <v>19</v>
      </c>
      <c r="W87" s="232">
        <v>19</v>
      </c>
      <c r="X87" s="232">
        <v>19</v>
      </c>
      <c r="Y87" s="232">
        <v>19</v>
      </c>
      <c r="Z87" s="232">
        <v>19</v>
      </c>
      <c r="AA87" s="232">
        <v>20</v>
      </c>
      <c r="AB87" s="232">
        <v>20</v>
      </c>
      <c r="AC87" s="232">
        <v>20</v>
      </c>
      <c r="AD87" s="232">
        <v>20</v>
      </c>
      <c r="AE87" s="232">
        <v>20</v>
      </c>
      <c r="AF87" s="232">
        <v>20</v>
      </c>
      <c r="AG87" s="232">
        <v>20</v>
      </c>
      <c r="AH87" s="232">
        <v>20</v>
      </c>
      <c r="AI87" s="232">
        <v>20</v>
      </c>
      <c r="AJ87" s="232">
        <v>20</v>
      </c>
      <c r="AK87" s="232">
        <v>21</v>
      </c>
      <c r="AL87" s="232">
        <v>21</v>
      </c>
      <c r="AM87" s="232">
        <v>21</v>
      </c>
      <c r="AN87" s="232">
        <v>21</v>
      </c>
      <c r="AO87" s="232">
        <v>21</v>
      </c>
      <c r="AP87" s="232">
        <v>21</v>
      </c>
      <c r="AQ87" s="232">
        <v>21</v>
      </c>
      <c r="AR87" s="232">
        <v>26</v>
      </c>
      <c r="AS87" s="232">
        <v>28</v>
      </c>
      <c r="AT87" s="232">
        <v>33</v>
      </c>
      <c r="AU87" s="232">
        <v>36</v>
      </c>
      <c r="AV87" s="232">
        <v>39</v>
      </c>
      <c r="AW87" s="232">
        <v>39</v>
      </c>
      <c r="AX87" s="232">
        <v>40</v>
      </c>
    </row>
    <row r="88" spans="1:50" x14ac:dyDescent="0.25">
      <c r="A88" s="231" t="s">
        <v>283</v>
      </c>
      <c r="B88" s="172">
        <v>0</v>
      </c>
      <c r="C88" s="232">
        <v>0</v>
      </c>
      <c r="D88" s="232">
        <v>0</v>
      </c>
      <c r="E88" s="232">
        <v>2</v>
      </c>
      <c r="F88" s="232">
        <v>2</v>
      </c>
      <c r="G88" s="232">
        <v>2</v>
      </c>
      <c r="H88" s="232">
        <v>2</v>
      </c>
      <c r="I88" s="232">
        <v>2</v>
      </c>
      <c r="J88" s="232">
        <v>2</v>
      </c>
      <c r="K88" s="232">
        <v>2</v>
      </c>
      <c r="L88" s="232">
        <v>3</v>
      </c>
      <c r="M88" s="232">
        <v>3</v>
      </c>
      <c r="N88" s="232">
        <v>4</v>
      </c>
      <c r="O88" s="232">
        <v>5</v>
      </c>
      <c r="P88" s="232">
        <v>8</v>
      </c>
      <c r="Q88" s="232">
        <v>8</v>
      </c>
      <c r="R88" s="232">
        <v>8</v>
      </c>
      <c r="S88" s="232">
        <v>8</v>
      </c>
      <c r="T88" s="232">
        <v>8</v>
      </c>
      <c r="U88" s="232">
        <v>8</v>
      </c>
      <c r="V88" s="232">
        <v>8</v>
      </c>
      <c r="W88" s="232">
        <v>8</v>
      </c>
      <c r="X88" s="232">
        <v>8</v>
      </c>
      <c r="Y88" s="232">
        <v>9</v>
      </c>
      <c r="Z88" s="232">
        <v>9</v>
      </c>
      <c r="AA88" s="232">
        <v>9</v>
      </c>
      <c r="AB88" s="232">
        <v>9</v>
      </c>
      <c r="AC88" s="232">
        <v>9</v>
      </c>
      <c r="AD88" s="232">
        <v>9</v>
      </c>
      <c r="AE88" s="232">
        <v>9</v>
      </c>
      <c r="AF88" s="232">
        <v>10</v>
      </c>
      <c r="AG88" s="232">
        <v>10</v>
      </c>
      <c r="AH88" s="232">
        <v>12</v>
      </c>
      <c r="AI88" s="232">
        <v>12</v>
      </c>
      <c r="AJ88" s="232">
        <v>12</v>
      </c>
      <c r="AK88" s="232">
        <v>12</v>
      </c>
      <c r="AL88" s="232">
        <v>12</v>
      </c>
      <c r="AM88" s="232">
        <v>12</v>
      </c>
      <c r="AN88" s="232">
        <v>14</v>
      </c>
      <c r="AO88" s="232">
        <v>14</v>
      </c>
      <c r="AP88" s="232">
        <v>14</v>
      </c>
      <c r="AQ88" s="232">
        <v>15</v>
      </c>
      <c r="AR88" s="232">
        <v>17</v>
      </c>
      <c r="AS88" s="232">
        <v>17</v>
      </c>
      <c r="AT88" s="232">
        <v>17</v>
      </c>
      <c r="AU88" s="232">
        <v>17</v>
      </c>
      <c r="AV88" s="232">
        <v>17</v>
      </c>
      <c r="AW88" s="232">
        <v>17</v>
      </c>
      <c r="AX88" s="232">
        <v>18</v>
      </c>
    </row>
    <row r="89" spans="1:50" x14ac:dyDescent="0.25">
      <c r="A89" s="231" t="s">
        <v>284</v>
      </c>
      <c r="B89" s="165">
        <v>0</v>
      </c>
      <c r="C89" s="232">
        <v>1</v>
      </c>
      <c r="D89" s="232">
        <v>3</v>
      </c>
      <c r="E89" s="232">
        <v>4</v>
      </c>
      <c r="F89" s="232">
        <v>6</v>
      </c>
      <c r="G89" s="232">
        <v>8</v>
      </c>
      <c r="H89" s="232">
        <v>9</v>
      </c>
      <c r="I89" s="232">
        <v>10</v>
      </c>
      <c r="J89" s="232">
        <v>10</v>
      </c>
      <c r="K89" s="232">
        <v>16</v>
      </c>
      <c r="L89" s="232">
        <v>18</v>
      </c>
      <c r="M89" s="232">
        <v>18</v>
      </c>
      <c r="N89" s="232">
        <v>18</v>
      </c>
      <c r="O89" s="232">
        <v>18</v>
      </c>
      <c r="P89" s="232">
        <v>18</v>
      </c>
      <c r="Q89" s="232">
        <v>18</v>
      </c>
      <c r="R89" s="232">
        <v>19</v>
      </c>
      <c r="S89" s="232">
        <v>19</v>
      </c>
      <c r="T89" s="232">
        <v>19</v>
      </c>
      <c r="U89" s="232">
        <v>20</v>
      </c>
      <c r="V89" s="232">
        <v>20</v>
      </c>
      <c r="W89" s="232">
        <v>20</v>
      </c>
      <c r="X89" s="232">
        <v>20</v>
      </c>
      <c r="Y89" s="232">
        <v>20</v>
      </c>
      <c r="Z89" s="232">
        <v>20</v>
      </c>
      <c r="AA89" s="232">
        <v>20</v>
      </c>
      <c r="AB89" s="232">
        <v>20</v>
      </c>
      <c r="AC89" s="232">
        <v>20</v>
      </c>
      <c r="AD89" s="232">
        <v>20</v>
      </c>
      <c r="AE89" s="232">
        <v>20</v>
      </c>
      <c r="AF89" s="232">
        <v>20</v>
      </c>
      <c r="AG89" s="232">
        <v>20</v>
      </c>
      <c r="AH89" s="232">
        <v>20</v>
      </c>
      <c r="AI89" s="232">
        <v>20</v>
      </c>
      <c r="AJ89" s="232">
        <v>20</v>
      </c>
      <c r="AK89" s="232">
        <v>20</v>
      </c>
      <c r="AL89" s="232">
        <v>20</v>
      </c>
      <c r="AM89" s="232">
        <v>20</v>
      </c>
      <c r="AN89" s="232">
        <v>20</v>
      </c>
      <c r="AO89" s="232">
        <v>20</v>
      </c>
      <c r="AP89" s="232">
        <v>20</v>
      </c>
      <c r="AQ89" s="232">
        <v>20</v>
      </c>
      <c r="AR89" s="232">
        <v>20</v>
      </c>
      <c r="AS89" s="232">
        <v>20</v>
      </c>
      <c r="AT89" s="232">
        <v>20</v>
      </c>
      <c r="AU89" s="232">
        <v>24</v>
      </c>
      <c r="AV89" s="232">
        <v>24</v>
      </c>
      <c r="AW89" s="232">
        <v>25</v>
      </c>
      <c r="AX89" s="232">
        <v>25</v>
      </c>
    </row>
    <row r="90" spans="1:50" x14ac:dyDescent="0.25">
      <c r="A90" s="231" t="s">
        <v>285</v>
      </c>
      <c r="B90" s="172">
        <v>0</v>
      </c>
      <c r="C90" s="232">
        <v>0</v>
      </c>
      <c r="D90" s="232">
        <v>1</v>
      </c>
      <c r="E90" s="232">
        <v>1</v>
      </c>
      <c r="F90" s="232">
        <v>1</v>
      </c>
      <c r="G90" s="232">
        <v>1</v>
      </c>
      <c r="H90" s="232">
        <v>2</v>
      </c>
      <c r="I90" s="232">
        <v>2</v>
      </c>
      <c r="J90" s="232">
        <v>2</v>
      </c>
      <c r="K90" s="232">
        <v>4</v>
      </c>
      <c r="L90" s="232">
        <v>4</v>
      </c>
      <c r="M90" s="232">
        <v>4</v>
      </c>
      <c r="N90" s="232">
        <v>4</v>
      </c>
      <c r="O90" s="232">
        <v>4</v>
      </c>
      <c r="P90" s="232">
        <v>4</v>
      </c>
      <c r="Q90" s="232">
        <v>4</v>
      </c>
      <c r="R90" s="232">
        <v>4</v>
      </c>
      <c r="S90" s="232">
        <v>4</v>
      </c>
      <c r="T90" s="232">
        <v>4</v>
      </c>
      <c r="U90" s="232">
        <v>4</v>
      </c>
      <c r="V90" s="232">
        <v>4</v>
      </c>
      <c r="W90" s="232">
        <v>4</v>
      </c>
      <c r="X90" s="232">
        <v>4</v>
      </c>
      <c r="Y90" s="232">
        <v>4</v>
      </c>
      <c r="Z90" s="232">
        <v>4</v>
      </c>
      <c r="AA90" s="232">
        <v>4</v>
      </c>
      <c r="AB90" s="232">
        <v>4</v>
      </c>
      <c r="AC90" s="232">
        <v>4</v>
      </c>
      <c r="AD90" s="232">
        <v>4</v>
      </c>
      <c r="AE90" s="232">
        <v>4</v>
      </c>
      <c r="AF90" s="232">
        <v>4</v>
      </c>
      <c r="AG90" s="232">
        <v>4</v>
      </c>
      <c r="AH90" s="232">
        <v>4</v>
      </c>
      <c r="AI90" s="232">
        <v>4</v>
      </c>
      <c r="AJ90" s="232">
        <v>4</v>
      </c>
      <c r="AK90" s="232">
        <v>4</v>
      </c>
      <c r="AL90" s="232">
        <v>4</v>
      </c>
      <c r="AM90" s="232">
        <v>4</v>
      </c>
      <c r="AN90" s="232">
        <v>4</v>
      </c>
      <c r="AO90" s="232">
        <v>4</v>
      </c>
      <c r="AP90" s="232">
        <v>4</v>
      </c>
      <c r="AQ90" s="232">
        <v>4</v>
      </c>
      <c r="AR90" s="232">
        <v>4</v>
      </c>
      <c r="AS90" s="232">
        <v>5</v>
      </c>
      <c r="AT90" s="232">
        <v>5</v>
      </c>
      <c r="AU90" s="232">
        <v>5</v>
      </c>
      <c r="AV90" s="232">
        <v>5</v>
      </c>
      <c r="AW90" s="232">
        <v>5</v>
      </c>
      <c r="AX90" s="232">
        <v>5</v>
      </c>
    </row>
    <row r="91" spans="1:50" x14ac:dyDescent="0.25">
      <c r="A91" s="231" t="s">
        <v>286</v>
      </c>
      <c r="B91" s="165">
        <v>0</v>
      </c>
      <c r="C91" s="232">
        <v>2</v>
      </c>
      <c r="D91" s="232">
        <v>4</v>
      </c>
      <c r="E91" s="232">
        <v>5</v>
      </c>
      <c r="F91" s="232">
        <v>9</v>
      </c>
      <c r="G91" s="232">
        <v>17</v>
      </c>
      <c r="H91" s="232">
        <v>18</v>
      </c>
      <c r="I91" s="232">
        <v>19</v>
      </c>
      <c r="J91" s="232">
        <v>21</v>
      </c>
      <c r="K91" s="232">
        <v>23</v>
      </c>
      <c r="L91" s="232">
        <v>29</v>
      </c>
      <c r="M91" s="232">
        <v>33</v>
      </c>
      <c r="N91" s="232">
        <v>35</v>
      </c>
      <c r="O91" s="232">
        <v>37</v>
      </c>
      <c r="P91" s="232">
        <v>40</v>
      </c>
      <c r="Q91" s="232">
        <v>42</v>
      </c>
      <c r="R91" s="232">
        <v>53</v>
      </c>
      <c r="S91" s="232">
        <v>55</v>
      </c>
      <c r="T91" s="232">
        <v>58</v>
      </c>
      <c r="U91" s="232">
        <v>60</v>
      </c>
      <c r="V91" s="232">
        <v>63</v>
      </c>
      <c r="W91" s="232">
        <v>63</v>
      </c>
      <c r="X91" s="232">
        <v>71</v>
      </c>
      <c r="Y91" s="232">
        <v>73</v>
      </c>
      <c r="Z91" s="232">
        <v>76</v>
      </c>
      <c r="AA91" s="232">
        <v>78</v>
      </c>
      <c r="AB91" s="232">
        <v>82</v>
      </c>
      <c r="AC91" s="232">
        <v>91</v>
      </c>
      <c r="AD91" s="232">
        <v>97</v>
      </c>
      <c r="AE91" s="232">
        <v>103</v>
      </c>
      <c r="AF91" s="232">
        <v>107</v>
      </c>
      <c r="AG91" s="232">
        <v>121</v>
      </c>
      <c r="AH91" s="232">
        <v>127</v>
      </c>
      <c r="AI91" s="232">
        <v>139</v>
      </c>
      <c r="AJ91" s="232">
        <v>148</v>
      </c>
      <c r="AK91" s="232">
        <v>152</v>
      </c>
      <c r="AL91" s="232">
        <v>154</v>
      </c>
      <c r="AM91" s="232">
        <v>154</v>
      </c>
      <c r="AN91" s="232">
        <v>162</v>
      </c>
      <c r="AO91" s="232">
        <v>174</v>
      </c>
      <c r="AP91" s="232">
        <v>183</v>
      </c>
      <c r="AQ91" s="232">
        <v>186</v>
      </c>
      <c r="AR91" s="232">
        <v>189</v>
      </c>
      <c r="AS91" s="232">
        <v>200</v>
      </c>
      <c r="AT91" s="232">
        <v>206</v>
      </c>
      <c r="AU91" s="232">
        <v>213</v>
      </c>
      <c r="AV91" s="232">
        <v>217</v>
      </c>
      <c r="AW91" s="232">
        <v>220</v>
      </c>
      <c r="AX91" s="232">
        <v>232</v>
      </c>
    </row>
    <row r="92" spans="1:50" x14ac:dyDescent="0.25">
      <c r="A92" s="234" t="s">
        <v>127</v>
      </c>
      <c r="B92" s="172">
        <v>0</v>
      </c>
      <c r="C92" s="235">
        <v>0</v>
      </c>
      <c r="D92" s="235">
        <v>0</v>
      </c>
      <c r="E92" s="235">
        <v>0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4</v>
      </c>
      <c r="L92" s="235">
        <v>16</v>
      </c>
      <c r="M92" s="235">
        <v>18</v>
      </c>
      <c r="N92" s="235">
        <v>22</v>
      </c>
      <c r="O92" s="235">
        <v>28</v>
      </c>
      <c r="P92" s="235">
        <v>36</v>
      </c>
      <c r="Q92" s="235">
        <v>46</v>
      </c>
      <c r="R92" s="235">
        <v>57</v>
      </c>
      <c r="S92" s="235">
        <v>68</v>
      </c>
      <c r="T92" s="235">
        <v>80</v>
      </c>
      <c r="U92" s="235">
        <v>100</v>
      </c>
      <c r="V92" s="235">
        <v>106</v>
      </c>
      <c r="W92" s="235">
        <v>108</v>
      </c>
      <c r="X92" s="235">
        <v>111</v>
      </c>
      <c r="Y92" s="235">
        <v>117</v>
      </c>
      <c r="Z92" s="235">
        <v>124</v>
      </c>
      <c r="AA92" s="235">
        <v>134</v>
      </c>
      <c r="AB92" s="235">
        <v>139</v>
      </c>
      <c r="AC92" s="235">
        <v>146</v>
      </c>
      <c r="AD92" s="235">
        <v>148</v>
      </c>
      <c r="AE92" s="235">
        <v>161</v>
      </c>
      <c r="AF92" s="235">
        <v>164</v>
      </c>
      <c r="AG92" s="235">
        <v>178</v>
      </c>
      <c r="AH92" s="235">
        <v>191</v>
      </c>
      <c r="AI92" s="235">
        <v>197</v>
      </c>
      <c r="AJ92" s="235">
        <v>205</v>
      </c>
      <c r="AK92" s="235">
        <v>207</v>
      </c>
      <c r="AL92" s="235">
        <v>207</v>
      </c>
      <c r="AM92" s="235">
        <v>208</v>
      </c>
      <c r="AN92" s="235">
        <v>208</v>
      </c>
      <c r="AO92" s="235">
        <v>213</v>
      </c>
      <c r="AP92" s="235">
        <v>217</v>
      </c>
      <c r="AQ92" s="235">
        <v>217</v>
      </c>
      <c r="AR92" s="235">
        <v>218</v>
      </c>
      <c r="AS92" s="235">
        <v>267</v>
      </c>
      <c r="AT92" s="235">
        <v>272</v>
      </c>
      <c r="AU92" s="235">
        <v>272</v>
      </c>
      <c r="AV92" s="235">
        <v>277</v>
      </c>
      <c r="AW92" s="235">
        <v>282</v>
      </c>
      <c r="AX92" s="235">
        <v>285</v>
      </c>
    </row>
    <row r="93" spans="1:50" x14ac:dyDescent="0.25">
      <c r="A93" s="234" t="s">
        <v>48</v>
      </c>
      <c r="B93" s="165">
        <v>0</v>
      </c>
      <c r="C93" s="235">
        <v>0</v>
      </c>
      <c r="D93" s="235">
        <v>0</v>
      </c>
      <c r="E93" s="235">
        <v>0</v>
      </c>
      <c r="F93" s="235">
        <v>3</v>
      </c>
      <c r="G93" s="235">
        <v>3</v>
      </c>
      <c r="H93" s="235">
        <v>3</v>
      </c>
      <c r="I93" s="235">
        <v>3</v>
      </c>
      <c r="J93" s="235">
        <v>3</v>
      </c>
      <c r="K93" s="235">
        <v>3</v>
      </c>
      <c r="L93" s="235">
        <v>3</v>
      </c>
      <c r="M93" s="235">
        <v>3</v>
      </c>
      <c r="N93" s="235">
        <v>3</v>
      </c>
      <c r="O93" s="235">
        <v>3</v>
      </c>
      <c r="P93" s="235">
        <v>3</v>
      </c>
      <c r="Q93" s="235">
        <v>3</v>
      </c>
      <c r="R93" s="235">
        <v>3</v>
      </c>
      <c r="S93" s="235">
        <v>3</v>
      </c>
      <c r="T93" s="235">
        <v>4</v>
      </c>
      <c r="U93" s="235">
        <v>4</v>
      </c>
      <c r="V93" s="235">
        <v>4</v>
      </c>
      <c r="W93" s="235">
        <v>4</v>
      </c>
      <c r="X93" s="235">
        <v>4</v>
      </c>
      <c r="Y93" s="235">
        <v>4</v>
      </c>
      <c r="Z93" s="235">
        <v>4</v>
      </c>
      <c r="AA93" s="235">
        <v>4</v>
      </c>
      <c r="AB93" s="235">
        <v>4</v>
      </c>
      <c r="AC93" s="235">
        <v>4</v>
      </c>
      <c r="AD93" s="235">
        <v>4</v>
      </c>
      <c r="AE93" s="235">
        <v>11</v>
      </c>
      <c r="AF93" s="235">
        <v>11</v>
      </c>
      <c r="AG93" s="235">
        <v>11</v>
      </c>
      <c r="AH93" s="235">
        <v>11</v>
      </c>
      <c r="AI93" s="235">
        <v>16</v>
      </c>
      <c r="AJ93" s="235">
        <v>17</v>
      </c>
      <c r="AK93" s="235">
        <v>17</v>
      </c>
      <c r="AL93" s="235">
        <v>17</v>
      </c>
      <c r="AM93" s="235">
        <v>17</v>
      </c>
      <c r="AN93" s="235">
        <v>17</v>
      </c>
      <c r="AO93" s="235">
        <v>18</v>
      </c>
      <c r="AP93" s="235">
        <v>20</v>
      </c>
      <c r="AQ93" s="235">
        <v>20</v>
      </c>
      <c r="AR93" s="235">
        <v>20</v>
      </c>
      <c r="AS93" s="235">
        <v>30</v>
      </c>
      <c r="AT93" s="235">
        <v>34</v>
      </c>
      <c r="AU93" s="235">
        <v>34</v>
      </c>
      <c r="AV93" s="235">
        <v>34</v>
      </c>
      <c r="AW93" s="235">
        <v>36</v>
      </c>
      <c r="AX93" s="235">
        <v>36</v>
      </c>
    </row>
    <row r="94" spans="1:50" x14ac:dyDescent="0.25">
      <c r="A94" s="234" t="s">
        <v>49</v>
      </c>
      <c r="B94" s="172">
        <v>0</v>
      </c>
      <c r="C94" s="235">
        <v>0</v>
      </c>
      <c r="D94" s="235">
        <v>0</v>
      </c>
      <c r="E94" s="235">
        <v>3</v>
      </c>
      <c r="F94" s="235">
        <v>3</v>
      </c>
      <c r="G94" s="235">
        <v>3</v>
      </c>
      <c r="H94" s="235">
        <v>3</v>
      </c>
      <c r="I94" s="235">
        <v>3</v>
      </c>
      <c r="J94" s="235">
        <v>3</v>
      </c>
      <c r="K94" s="235">
        <v>7</v>
      </c>
      <c r="L94" s="235">
        <v>7</v>
      </c>
      <c r="M94" s="235">
        <v>7</v>
      </c>
      <c r="N94" s="235">
        <v>10</v>
      </c>
      <c r="O94" s="235">
        <v>10</v>
      </c>
      <c r="P94" s="235">
        <v>13</v>
      </c>
      <c r="Q94" s="235">
        <v>13</v>
      </c>
      <c r="R94" s="235">
        <v>13</v>
      </c>
      <c r="S94" s="235">
        <v>13</v>
      </c>
      <c r="T94" s="235">
        <v>13</v>
      </c>
      <c r="U94" s="235">
        <v>13</v>
      </c>
      <c r="V94" s="235">
        <v>13</v>
      </c>
      <c r="W94" s="235">
        <v>13</v>
      </c>
      <c r="X94" s="235">
        <v>13</v>
      </c>
      <c r="Y94" s="235">
        <v>13</v>
      </c>
      <c r="Z94" s="235">
        <v>13</v>
      </c>
      <c r="AA94" s="235">
        <v>13</v>
      </c>
      <c r="AB94" s="235">
        <v>13</v>
      </c>
      <c r="AC94" s="235">
        <v>13</v>
      </c>
      <c r="AD94" s="235">
        <v>13</v>
      </c>
      <c r="AE94" s="235">
        <v>13</v>
      </c>
      <c r="AF94" s="235">
        <v>13</v>
      </c>
      <c r="AG94" s="235">
        <v>13</v>
      </c>
      <c r="AH94" s="235">
        <v>13</v>
      </c>
      <c r="AI94" s="235">
        <v>13</v>
      </c>
      <c r="AJ94" s="235">
        <v>13</v>
      </c>
      <c r="AK94" s="235">
        <v>13</v>
      </c>
      <c r="AL94" s="235">
        <v>13</v>
      </c>
      <c r="AM94" s="235">
        <v>13</v>
      </c>
      <c r="AN94" s="235">
        <v>13</v>
      </c>
      <c r="AO94" s="235">
        <v>13</v>
      </c>
      <c r="AP94" s="235">
        <v>13</v>
      </c>
      <c r="AQ94" s="235">
        <v>13</v>
      </c>
      <c r="AR94" s="235">
        <v>13</v>
      </c>
      <c r="AS94" s="235">
        <v>14</v>
      </c>
      <c r="AT94" s="235">
        <v>14</v>
      </c>
      <c r="AU94" s="235">
        <v>14</v>
      </c>
      <c r="AV94" s="235">
        <v>14</v>
      </c>
      <c r="AW94" s="235">
        <v>14</v>
      </c>
      <c r="AX94" s="235">
        <v>14</v>
      </c>
    </row>
    <row r="95" spans="1:50" x14ac:dyDescent="0.25">
      <c r="A95" s="234" t="s">
        <v>392</v>
      </c>
      <c r="B95" s="165">
        <v>0</v>
      </c>
      <c r="C95" s="235">
        <v>0</v>
      </c>
      <c r="D95" s="235">
        <v>0</v>
      </c>
      <c r="E95" s="235">
        <v>0</v>
      </c>
      <c r="F95" s="235">
        <v>0</v>
      </c>
      <c r="G95" s="235">
        <v>0</v>
      </c>
      <c r="H95" s="235">
        <v>0</v>
      </c>
      <c r="I95" s="235">
        <v>0</v>
      </c>
      <c r="J95" s="235">
        <v>0</v>
      </c>
      <c r="K95" s="235">
        <v>0</v>
      </c>
      <c r="L95" s="235">
        <v>0</v>
      </c>
      <c r="M95" s="235">
        <v>0</v>
      </c>
      <c r="N95" s="235">
        <v>0</v>
      </c>
      <c r="O95" s="235">
        <v>0</v>
      </c>
      <c r="P95" s="235">
        <v>0</v>
      </c>
      <c r="Q95" s="235">
        <v>0</v>
      </c>
      <c r="R95" s="235">
        <v>0</v>
      </c>
      <c r="S95" s="235">
        <v>0</v>
      </c>
      <c r="T95" s="235">
        <v>0</v>
      </c>
      <c r="U95" s="235">
        <v>0</v>
      </c>
      <c r="V95" s="235">
        <v>0</v>
      </c>
      <c r="W95" s="235">
        <v>0</v>
      </c>
      <c r="X95" s="235">
        <v>0</v>
      </c>
      <c r="Y95" s="235">
        <v>0</v>
      </c>
      <c r="Z95" s="235">
        <v>0</v>
      </c>
      <c r="AA95" s="235">
        <v>0</v>
      </c>
      <c r="AB95" s="235">
        <v>0</v>
      </c>
      <c r="AC95" s="235">
        <v>0</v>
      </c>
      <c r="AD95" s="235">
        <v>0</v>
      </c>
      <c r="AE95" s="235">
        <v>0</v>
      </c>
      <c r="AF95" s="235">
        <v>0</v>
      </c>
      <c r="AG95" s="235">
        <v>1</v>
      </c>
      <c r="AH95" s="235">
        <v>1</v>
      </c>
      <c r="AI95" s="235">
        <v>1</v>
      </c>
      <c r="AJ95" s="235">
        <v>1</v>
      </c>
      <c r="AK95" s="235">
        <v>1</v>
      </c>
      <c r="AL95" s="235">
        <v>1</v>
      </c>
      <c r="AM95" s="235">
        <v>1</v>
      </c>
      <c r="AN95" s="235">
        <v>1</v>
      </c>
      <c r="AO95" s="235">
        <v>1</v>
      </c>
      <c r="AP95" s="235">
        <v>1</v>
      </c>
      <c r="AQ95" s="235">
        <v>2</v>
      </c>
      <c r="AR95" s="235">
        <v>2</v>
      </c>
      <c r="AS95" s="235">
        <v>3</v>
      </c>
      <c r="AT95" s="235">
        <v>3</v>
      </c>
      <c r="AU95" s="235">
        <v>3</v>
      </c>
      <c r="AV95" s="235">
        <v>3</v>
      </c>
      <c r="AW95" s="235">
        <v>3</v>
      </c>
      <c r="AX95" s="235">
        <v>3</v>
      </c>
    </row>
    <row r="96" spans="1:50" x14ac:dyDescent="0.25">
      <c r="A96" s="234" t="s">
        <v>65</v>
      </c>
      <c r="B96" s="172">
        <v>0</v>
      </c>
      <c r="C96" s="235">
        <v>0</v>
      </c>
      <c r="D96" s="235">
        <v>0</v>
      </c>
      <c r="E96" s="235">
        <v>0</v>
      </c>
      <c r="F96" s="235">
        <v>0</v>
      </c>
      <c r="G96" s="235">
        <v>0</v>
      </c>
      <c r="H96" s="235">
        <v>0</v>
      </c>
      <c r="I96" s="235">
        <v>0</v>
      </c>
      <c r="J96" s="235">
        <v>2</v>
      </c>
      <c r="K96" s="235">
        <v>2</v>
      </c>
      <c r="L96" s="235">
        <v>2</v>
      </c>
      <c r="M96" s="235">
        <v>2</v>
      </c>
      <c r="N96" s="235">
        <v>2</v>
      </c>
      <c r="O96" s="235">
        <v>2</v>
      </c>
      <c r="P96" s="235">
        <v>2</v>
      </c>
      <c r="Q96" s="235">
        <v>2</v>
      </c>
      <c r="R96" s="235">
        <v>2</v>
      </c>
      <c r="S96" s="235">
        <v>3</v>
      </c>
      <c r="T96" s="235">
        <v>3</v>
      </c>
      <c r="U96" s="235">
        <v>3</v>
      </c>
      <c r="V96" s="235">
        <v>3</v>
      </c>
      <c r="W96" s="235">
        <v>3</v>
      </c>
      <c r="X96" s="235">
        <v>3</v>
      </c>
      <c r="Y96" s="235">
        <v>3</v>
      </c>
      <c r="Z96" s="235">
        <v>3</v>
      </c>
      <c r="AA96" s="235">
        <v>3</v>
      </c>
      <c r="AB96" s="235">
        <v>3</v>
      </c>
      <c r="AC96" s="235">
        <v>3</v>
      </c>
      <c r="AD96" s="235">
        <v>3</v>
      </c>
      <c r="AE96" s="235">
        <v>3</v>
      </c>
      <c r="AF96" s="235">
        <v>3</v>
      </c>
      <c r="AG96" s="235">
        <v>3</v>
      </c>
      <c r="AH96" s="235">
        <v>3</v>
      </c>
      <c r="AI96" s="235">
        <v>3</v>
      </c>
      <c r="AJ96" s="235">
        <v>3</v>
      </c>
      <c r="AK96" s="235">
        <v>3</v>
      </c>
      <c r="AL96" s="235">
        <v>3</v>
      </c>
      <c r="AM96" s="235">
        <v>3</v>
      </c>
      <c r="AN96" s="235">
        <v>3</v>
      </c>
      <c r="AO96" s="235">
        <v>3</v>
      </c>
      <c r="AP96" s="235">
        <v>3</v>
      </c>
      <c r="AQ96" s="235">
        <v>3</v>
      </c>
      <c r="AR96" s="235">
        <v>3</v>
      </c>
      <c r="AS96" s="235">
        <v>5</v>
      </c>
      <c r="AT96" s="235">
        <v>5</v>
      </c>
      <c r="AU96" s="235">
        <v>5</v>
      </c>
      <c r="AV96" s="235">
        <v>5</v>
      </c>
      <c r="AW96" s="235">
        <v>5</v>
      </c>
      <c r="AX96" s="235">
        <v>5</v>
      </c>
    </row>
    <row r="97" spans="1:50" x14ac:dyDescent="0.25">
      <c r="A97" s="234" t="s">
        <v>43</v>
      </c>
      <c r="B97" s="165">
        <v>0</v>
      </c>
      <c r="C97" s="235">
        <v>8</v>
      </c>
      <c r="D97" s="235">
        <v>12</v>
      </c>
      <c r="E97" s="235">
        <v>13</v>
      </c>
      <c r="F97" s="235">
        <v>14</v>
      </c>
      <c r="G97" s="235">
        <v>14</v>
      </c>
      <c r="H97" s="235">
        <v>16</v>
      </c>
      <c r="I97" s="235">
        <v>17</v>
      </c>
      <c r="J97" s="235">
        <v>19</v>
      </c>
      <c r="K97" s="235">
        <v>20</v>
      </c>
      <c r="L97" s="235">
        <v>25</v>
      </c>
      <c r="M97" s="235">
        <v>26</v>
      </c>
      <c r="N97" s="235">
        <v>27</v>
      </c>
      <c r="O97" s="235">
        <v>29</v>
      </c>
      <c r="P97" s="235">
        <v>34</v>
      </c>
      <c r="Q97" s="235">
        <v>34</v>
      </c>
      <c r="R97" s="235">
        <v>34</v>
      </c>
      <c r="S97" s="235">
        <v>34</v>
      </c>
      <c r="T97" s="235">
        <v>34</v>
      </c>
      <c r="U97" s="235">
        <v>34</v>
      </c>
      <c r="V97" s="235">
        <v>34</v>
      </c>
      <c r="W97" s="235">
        <v>34</v>
      </c>
      <c r="X97" s="235">
        <v>34</v>
      </c>
      <c r="Y97" s="235">
        <v>34</v>
      </c>
      <c r="Z97" s="235">
        <v>34</v>
      </c>
      <c r="AA97" s="235">
        <v>34</v>
      </c>
      <c r="AB97" s="235">
        <v>34</v>
      </c>
      <c r="AC97" s="235">
        <v>34</v>
      </c>
      <c r="AD97" s="235">
        <v>34</v>
      </c>
      <c r="AE97" s="235">
        <v>34</v>
      </c>
      <c r="AF97" s="235">
        <v>34</v>
      </c>
      <c r="AG97" s="235">
        <v>34</v>
      </c>
      <c r="AH97" s="235">
        <v>34</v>
      </c>
      <c r="AI97" s="235">
        <v>34</v>
      </c>
      <c r="AJ97" s="235">
        <v>34</v>
      </c>
      <c r="AK97" s="235">
        <v>34</v>
      </c>
      <c r="AL97" s="235">
        <v>34</v>
      </c>
      <c r="AM97" s="235">
        <v>34</v>
      </c>
      <c r="AN97" s="235">
        <v>34</v>
      </c>
      <c r="AO97" s="235">
        <v>34</v>
      </c>
      <c r="AP97" s="235">
        <v>34</v>
      </c>
      <c r="AQ97" s="235">
        <v>34</v>
      </c>
      <c r="AR97" s="235">
        <v>34</v>
      </c>
      <c r="AS97" s="235">
        <v>34</v>
      </c>
      <c r="AT97" s="235">
        <v>34</v>
      </c>
      <c r="AU97" s="235">
        <v>34</v>
      </c>
      <c r="AV97" s="235">
        <v>34</v>
      </c>
      <c r="AW97" s="235">
        <v>34</v>
      </c>
      <c r="AX97" s="235">
        <v>34</v>
      </c>
    </row>
    <row r="98" spans="1:50" x14ac:dyDescent="0.25">
      <c r="A98" s="234" t="s">
        <v>393</v>
      </c>
      <c r="B98" s="172">
        <v>0</v>
      </c>
      <c r="C98" s="235">
        <v>0</v>
      </c>
      <c r="D98" s="235">
        <v>0</v>
      </c>
      <c r="E98" s="235">
        <v>0</v>
      </c>
      <c r="F98" s="235">
        <v>0</v>
      </c>
      <c r="G98" s="235">
        <v>0</v>
      </c>
      <c r="H98" s="235">
        <v>0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0</v>
      </c>
      <c r="O98" s="235">
        <v>0</v>
      </c>
      <c r="P98" s="235">
        <v>0</v>
      </c>
      <c r="Q98" s="235">
        <v>0</v>
      </c>
      <c r="R98" s="235">
        <v>0</v>
      </c>
      <c r="S98" s="235">
        <v>0</v>
      </c>
      <c r="T98" s="235">
        <v>0</v>
      </c>
      <c r="U98" s="235">
        <v>0</v>
      </c>
      <c r="V98" s="235">
        <v>0</v>
      </c>
      <c r="W98" s="235">
        <v>0</v>
      </c>
      <c r="X98" s="235">
        <v>0</v>
      </c>
      <c r="Y98" s="235">
        <v>0</v>
      </c>
      <c r="Z98" s="235">
        <v>0</v>
      </c>
      <c r="AA98" s="235">
        <v>0</v>
      </c>
      <c r="AB98" s="235">
        <v>1</v>
      </c>
      <c r="AC98" s="235">
        <v>1</v>
      </c>
      <c r="AD98" s="235">
        <v>1</v>
      </c>
      <c r="AE98" s="235">
        <v>1</v>
      </c>
      <c r="AF98" s="235">
        <v>1</v>
      </c>
      <c r="AG98" s="235">
        <v>1</v>
      </c>
      <c r="AH98" s="235">
        <v>1</v>
      </c>
      <c r="AI98" s="235">
        <v>1</v>
      </c>
      <c r="AJ98" s="235">
        <v>1</v>
      </c>
      <c r="AK98" s="235">
        <v>1</v>
      </c>
      <c r="AL98" s="235">
        <v>1</v>
      </c>
      <c r="AM98" s="235">
        <v>1</v>
      </c>
      <c r="AN98" s="235">
        <v>1</v>
      </c>
      <c r="AO98" s="235">
        <v>1</v>
      </c>
      <c r="AP98" s="235">
        <v>1</v>
      </c>
      <c r="AQ98" s="235">
        <v>1</v>
      </c>
      <c r="AR98" s="235">
        <v>1</v>
      </c>
      <c r="AS98" s="235">
        <v>1</v>
      </c>
      <c r="AT98" s="235">
        <v>1</v>
      </c>
      <c r="AU98" s="235">
        <v>1</v>
      </c>
      <c r="AV98" s="235">
        <v>1</v>
      </c>
      <c r="AW98" s="235">
        <v>1</v>
      </c>
      <c r="AX98" s="235">
        <v>1</v>
      </c>
    </row>
    <row r="99" spans="1:50" x14ac:dyDescent="0.25">
      <c r="A99" s="234" t="s">
        <v>37</v>
      </c>
      <c r="B99" s="165">
        <v>0</v>
      </c>
      <c r="C99" s="235">
        <v>35</v>
      </c>
      <c r="D99" s="235">
        <v>75</v>
      </c>
      <c r="E99" s="235">
        <v>115</v>
      </c>
      <c r="F99" s="235">
        <v>154</v>
      </c>
      <c r="G99" s="235">
        <v>206</v>
      </c>
      <c r="H99" s="235">
        <v>231</v>
      </c>
      <c r="I99" s="235">
        <v>279</v>
      </c>
      <c r="J99" s="235">
        <v>335</v>
      </c>
      <c r="K99" s="235">
        <v>374</v>
      </c>
      <c r="L99" s="235">
        <v>429</v>
      </c>
      <c r="M99" s="235">
        <v>492</v>
      </c>
      <c r="N99" s="235">
        <v>551</v>
      </c>
      <c r="O99" s="235">
        <v>627</v>
      </c>
      <c r="P99" s="235">
        <v>715</v>
      </c>
      <c r="Q99" s="235">
        <v>770</v>
      </c>
      <c r="R99" s="235">
        <v>890</v>
      </c>
      <c r="S99" s="235">
        <v>947</v>
      </c>
      <c r="T99" s="235">
        <v>1032</v>
      </c>
      <c r="U99" s="235">
        <v>1138</v>
      </c>
      <c r="V99" s="235">
        <v>1201</v>
      </c>
      <c r="W99" s="235">
        <v>1280</v>
      </c>
      <c r="X99" s="235">
        <v>1369</v>
      </c>
      <c r="Y99" s="235">
        <v>1460</v>
      </c>
      <c r="Z99" s="235">
        <v>1533</v>
      </c>
      <c r="AA99" s="235">
        <v>1591</v>
      </c>
      <c r="AB99" s="235">
        <v>1655</v>
      </c>
      <c r="AC99" s="235">
        <v>1787</v>
      </c>
      <c r="AD99" s="235">
        <v>1979</v>
      </c>
      <c r="AE99" s="235">
        <v>2062</v>
      </c>
      <c r="AF99" s="235">
        <v>2173</v>
      </c>
      <c r="AG99" s="235">
        <v>2304</v>
      </c>
      <c r="AH99" s="235">
        <v>2407</v>
      </c>
      <c r="AI99" s="235">
        <v>2485</v>
      </c>
      <c r="AJ99" s="235">
        <v>2622</v>
      </c>
      <c r="AK99" s="235">
        <v>2724</v>
      </c>
      <c r="AL99" s="235">
        <v>2789</v>
      </c>
      <c r="AM99" s="235">
        <v>2835</v>
      </c>
      <c r="AN99" s="235">
        <v>2950</v>
      </c>
      <c r="AO99" s="235">
        <v>2993</v>
      </c>
      <c r="AP99" s="235">
        <v>3053</v>
      </c>
      <c r="AQ99" s="235">
        <v>3157</v>
      </c>
      <c r="AR99" s="235">
        <v>3229</v>
      </c>
      <c r="AS99" s="235">
        <v>3404</v>
      </c>
      <c r="AT99" s="235">
        <v>3496</v>
      </c>
      <c r="AU99" s="235">
        <v>3575</v>
      </c>
      <c r="AV99" s="235">
        <v>3670</v>
      </c>
      <c r="AW99" s="235">
        <v>3805</v>
      </c>
      <c r="AX99" s="235">
        <v>3889</v>
      </c>
    </row>
    <row r="100" spans="1:50" x14ac:dyDescent="0.25">
      <c r="A100" s="234" t="s">
        <v>45</v>
      </c>
      <c r="B100" s="172">
        <v>0</v>
      </c>
      <c r="C100" s="235">
        <v>1</v>
      </c>
      <c r="D100" s="235">
        <v>1</v>
      </c>
      <c r="E100" s="235">
        <v>2</v>
      </c>
      <c r="F100" s="235">
        <v>2</v>
      </c>
      <c r="G100" s="235">
        <v>2</v>
      </c>
      <c r="H100" s="235">
        <v>2</v>
      </c>
      <c r="I100" s="235">
        <v>2</v>
      </c>
      <c r="J100" s="235">
        <v>2</v>
      </c>
      <c r="K100" s="235">
        <v>2</v>
      </c>
      <c r="L100" s="235">
        <v>5</v>
      </c>
      <c r="M100" s="235">
        <v>12</v>
      </c>
      <c r="N100" s="235">
        <v>16</v>
      </c>
      <c r="O100" s="235">
        <v>22</v>
      </c>
      <c r="P100" s="235">
        <v>27</v>
      </c>
      <c r="Q100" s="235">
        <v>30</v>
      </c>
      <c r="R100" s="235">
        <v>43</v>
      </c>
      <c r="S100" s="235">
        <v>46</v>
      </c>
      <c r="T100" s="235">
        <v>53</v>
      </c>
      <c r="U100" s="235">
        <v>54</v>
      </c>
      <c r="V100" s="235">
        <v>58</v>
      </c>
      <c r="W100" s="235">
        <v>60</v>
      </c>
      <c r="X100" s="235">
        <v>78</v>
      </c>
      <c r="Y100" s="235">
        <v>80</v>
      </c>
      <c r="Z100" s="235">
        <v>89</v>
      </c>
      <c r="AA100" s="235">
        <v>103</v>
      </c>
      <c r="AB100" s="235">
        <v>106</v>
      </c>
      <c r="AC100" s="235">
        <v>111</v>
      </c>
      <c r="AD100" s="235">
        <v>115</v>
      </c>
      <c r="AE100" s="235">
        <v>120</v>
      </c>
      <c r="AF100" s="235">
        <v>120</v>
      </c>
      <c r="AG100" s="235">
        <v>121</v>
      </c>
      <c r="AH100" s="235">
        <v>127</v>
      </c>
      <c r="AI100" s="235">
        <v>135</v>
      </c>
      <c r="AJ100" s="235">
        <v>144</v>
      </c>
      <c r="AK100" s="235">
        <v>147</v>
      </c>
      <c r="AL100" s="235">
        <v>147</v>
      </c>
      <c r="AM100" s="235">
        <v>147</v>
      </c>
      <c r="AN100" s="235">
        <v>148</v>
      </c>
      <c r="AO100" s="235">
        <v>150</v>
      </c>
      <c r="AP100" s="235">
        <v>160</v>
      </c>
      <c r="AQ100" s="235">
        <v>161</v>
      </c>
      <c r="AR100" s="235">
        <v>161</v>
      </c>
      <c r="AS100" s="235">
        <v>162</v>
      </c>
      <c r="AT100" s="235">
        <v>166</v>
      </c>
      <c r="AU100" s="235">
        <v>168</v>
      </c>
      <c r="AV100" s="235">
        <v>169</v>
      </c>
      <c r="AW100" s="235">
        <v>169</v>
      </c>
      <c r="AX100" s="235">
        <v>171</v>
      </c>
    </row>
    <row r="101" spans="1:50" x14ac:dyDescent="0.25">
      <c r="A101" s="234" t="s">
        <v>486</v>
      </c>
      <c r="B101" s="165">
        <v>0</v>
      </c>
      <c r="C101" s="235">
        <v>0</v>
      </c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235">
        <v>0</v>
      </c>
      <c r="M101" s="235">
        <v>0</v>
      </c>
      <c r="N101" s="235">
        <v>0</v>
      </c>
      <c r="O101" s="235">
        <v>0</v>
      </c>
      <c r="P101" s="235">
        <v>0</v>
      </c>
      <c r="Q101" s="235">
        <v>0</v>
      </c>
      <c r="R101" s="235">
        <v>0</v>
      </c>
      <c r="S101" s="235">
        <v>0</v>
      </c>
      <c r="T101" s="235">
        <v>0</v>
      </c>
      <c r="U101" s="235">
        <v>0</v>
      </c>
      <c r="V101" s="235">
        <v>0</v>
      </c>
      <c r="W101" s="235">
        <v>0</v>
      </c>
      <c r="X101" s="235">
        <v>0</v>
      </c>
      <c r="Y101" s="235">
        <v>0</v>
      </c>
      <c r="Z101" s="235">
        <v>0</v>
      </c>
      <c r="AA101" s="235">
        <v>0</v>
      </c>
      <c r="AB101" s="235">
        <v>0</v>
      </c>
      <c r="AC101" s="235">
        <v>0</v>
      </c>
      <c r="AD101" s="235">
        <v>0</v>
      </c>
      <c r="AE101" s="235">
        <v>0</v>
      </c>
      <c r="AF101" s="235">
        <v>0</v>
      </c>
      <c r="AG101" s="235">
        <v>0</v>
      </c>
      <c r="AH101" s="235">
        <v>0</v>
      </c>
      <c r="AI101" s="235">
        <v>0</v>
      </c>
      <c r="AJ101" s="235">
        <v>0</v>
      </c>
      <c r="AK101" s="235">
        <v>0</v>
      </c>
      <c r="AL101" s="235">
        <v>0</v>
      </c>
      <c r="AM101" s="235">
        <v>0</v>
      </c>
      <c r="AN101" s="235">
        <v>0</v>
      </c>
      <c r="AO101" s="235">
        <v>0</v>
      </c>
      <c r="AP101" s="235">
        <v>0</v>
      </c>
      <c r="AQ101" s="235">
        <v>0</v>
      </c>
      <c r="AR101" s="235">
        <v>0</v>
      </c>
      <c r="AS101" s="235">
        <v>0</v>
      </c>
      <c r="AT101" s="235">
        <v>0</v>
      </c>
      <c r="AU101" s="235">
        <v>0</v>
      </c>
      <c r="AV101" s="235">
        <v>0</v>
      </c>
      <c r="AW101" s="235">
        <v>0</v>
      </c>
      <c r="AX101" s="235">
        <v>1</v>
      </c>
    </row>
    <row r="102" spans="1:50" x14ac:dyDescent="0.25">
      <c r="A102" s="234" t="s">
        <v>50</v>
      </c>
      <c r="B102" s="172">
        <v>0</v>
      </c>
      <c r="C102" s="235">
        <v>0</v>
      </c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235">
        <v>0</v>
      </c>
      <c r="M102" s="235">
        <v>0</v>
      </c>
      <c r="N102" s="235">
        <v>0</v>
      </c>
      <c r="O102" s="235">
        <v>0</v>
      </c>
      <c r="P102" s="235">
        <v>1</v>
      </c>
      <c r="Q102" s="235">
        <v>2</v>
      </c>
      <c r="R102" s="235">
        <v>2</v>
      </c>
      <c r="S102" s="235">
        <v>2</v>
      </c>
      <c r="T102" s="235">
        <v>3</v>
      </c>
      <c r="U102" s="235">
        <v>3</v>
      </c>
      <c r="V102" s="235">
        <v>3</v>
      </c>
      <c r="W102" s="235">
        <v>3</v>
      </c>
      <c r="X102" s="235">
        <v>3</v>
      </c>
      <c r="Y102" s="235">
        <v>5</v>
      </c>
      <c r="Z102" s="235">
        <v>5</v>
      </c>
      <c r="AA102" s="235">
        <v>5</v>
      </c>
      <c r="AB102" s="235">
        <v>5</v>
      </c>
      <c r="AC102" s="235">
        <v>5</v>
      </c>
      <c r="AD102" s="235">
        <v>8</v>
      </c>
      <c r="AE102" s="235">
        <v>8</v>
      </c>
      <c r="AF102" s="235">
        <v>8</v>
      </c>
      <c r="AG102" s="235">
        <v>8</v>
      </c>
      <c r="AH102" s="235">
        <v>8</v>
      </c>
      <c r="AI102" s="235">
        <v>10</v>
      </c>
      <c r="AJ102" s="235">
        <v>10</v>
      </c>
      <c r="AK102" s="235">
        <v>10</v>
      </c>
      <c r="AL102" s="235">
        <v>10</v>
      </c>
      <c r="AM102" s="235">
        <v>10</v>
      </c>
      <c r="AN102" s="235">
        <v>10</v>
      </c>
      <c r="AO102" s="235">
        <v>10</v>
      </c>
      <c r="AP102" s="235">
        <v>11</v>
      </c>
      <c r="AQ102" s="235">
        <v>11</v>
      </c>
      <c r="AR102" s="235">
        <v>11</v>
      </c>
      <c r="AS102" s="235">
        <v>11</v>
      </c>
      <c r="AT102" s="235">
        <v>11</v>
      </c>
      <c r="AU102" s="235">
        <v>11</v>
      </c>
      <c r="AV102" s="235">
        <v>12</v>
      </c>
      <c r="AW102" s="235">
        <v>12</v>
      </c>
      <c r="AX102" s="235">
        <v>12</v>
      </c>
    </row>
    <row r="103" spans="1:50" x14ac:dyDescent="0.25">
      <c r="A103" s="234" t="s">
        <v>38</v>
      </c>
      <c r="B103" s="165">
        <v>0</v>
      </c>
      <c r="C103" s="235">
        <v>2</v>
      </c>
      <c r="D103" s="235">
        <v>8</v>
      </c>
      <c r="E103" s="235">
        <v>19</v>
      </c>
      <c r="F103" s="235">
        <v>21</v>
      </c>
      <c r="G103" s="235">
        <v>29</v>
      </c>
      <c r="H103" s="235">
        <v>29</v>
      </c>
      <c r="I103" s="235">
        <v>29</v>
      </c>
      <c r="J103" s="235">
        <v>48</v>
      </c>
      <c r="K103" s="235">
        <v>48</v>
      </c>
      <c r="L103" s="235">
        <v>66</v>
      </c>
      <c r="M103" s="235">
        <v>71</v>
      </c>
      <c r="N103" s="235">
        <v>75</v>
      </c>
      <c r="O103" s="235">
        <v>80</v>
      </c>
      <c r="P103" s="235">
        <v>96</v>
      </c>
      <c r="Q103" s="235">
        <v>97</v>
      </c>
      <c r="R103" s="235">
        <v>103</v>
      </c>
      <c r="S103" s="235">
        <v>103</v>
      </c>
      <c r="T103" s="235">
        <v>105</v>
      </c>
      <c r="U103" s="235">
        <v>107</v>
      </c>
      <c r="V103" s="235">
        <v>107</v>
      </c>
      <c r="W103" s="235">
        <v>111</v>
      </c>
      <c r="X103" s="235">
        <v>112</v>
      </c>
      <c r="Y103" s="235">
        <v>112</v>
      </c>
      <c r="Z103" s="235">
        <v>116</v>
      </c>
      <c r="AA103" s="235">
        <v>123</v>
      </c>
      <c r="AB103" s="235">
        <v>130</v>
      </c>
      <c r="AC103" s="235">
        <v>133</v>
      </c>
      <c r="AD103" s="235">
        <v>145</v>
      </c>
      <c r="AE103" s="235">
        <v>148</v>
      </c>
      <c r="AF103" s="235">
        <v>153</v>
      </c>
      <c r="AG103" s="235">
        <v>160</v>
      </c>
      <c r="AH103" s="235">
        <v>160</v>
      </c>
      <c r="AI103" s="235">
        <v>165</v>
      </c>
      <c r="AJ103" s="235">
        <v>165</v>
      </c>
      <c r="AK103" s="235">
        <v>165</v>
      </c>
      <c r="AL103" s="235">
        <v>179</v>
      </c>
      <c r="AM103" s="235">
        <v>179</v>
      </c>
      <c r="AN103" s="235">
        <v>190</v>
      </c>
      <c r="AO103" s="235">
        <v>193</v>
      </c>
      <c r="AP103" s="235">
        <v>204</v>
      </c>
      <c r="AQ103" s="235">
        <v>208</v>
      </c>
      <c r="AR103" s="235">
        <v>239</v>
      </c>
      <c r="AS103" s="235">
        <v>251</v>
      </c>
      <c r="AT103" s="235">
        <v>251</v>
      </c>
      <c r="AU103" s="235">
        <v>256</v>
      </c>
      <c r="AV103" s="235">
        <v>259</v>
      </c>
      <c r="AW103" s="235">
        <v>259</v>
      </c>
      <c r="AX103" s="235">
        <v>263</v>
      </c>
    </row>
    <row r="104" spans="1:50" x14ac:dyDescent="0.25">
      <c r="A104" s="234" t="s">
        <v>39</v>
      </c>
      <c r="B104" s="172">
        <v>0</v>
      </c>
      <c r="C104" s="235">
        <v>30</v>
      </c>
      <c r="D104" s="235">
        <v>68</v>
      </c>
      <c r="E104" s="235">
        <v>99</v>
      </c>
      <c r="F104" s="235">
        <v>128</v>
      </c>
      <c r="G104" s="235">
        <v>166</v>
      </c>
      <c r="H104" s="235">
        <v>201</v>
      </c>
      <c r="I104" s="235">
        <v>263</v>
      </c>
      <c r="J104" s="235">
        <v>293</v>
      </c>
      <c r="K104" s="235">
        <v>321</v>
      </c>
      <c r="L104" s="235">
        <v>360</v>
      </c>
      <c r="M104" s="235">
        <v>389</v>
      </c>
      <c r="N104" s="235">
        <v>399</v>
      </c>
      <c r="O104" s="235">
        <v>408</v>
      </c>
      <c r="P104" s="235">
        <v>414</v>
      </c>
      <c r="Q104" s="235">
        <v>418</v>
      </c>
      <c r="R104" s="235">
        <v>422</v>
      </c>
      <c r="S104" s="235">
        <v>426</v>
      </c>
      <c r="T104" s="235">
        <v>426</v>
      </c>
      <c r="U104" s="235">
        <v>426</v>
      </c>
      <c r="V104" s="235">
        <v>427</v>
      </c>
      <c r="W104" s="235">
        <v>427</v>
      </c>
      <c r="X104" s="235">
        <v>427</v>
      </c>
      <c r="Y104" s="235">
        <v>427</v>
      </c>
      <c r="Z104" s="235">
        <v>427</v>
      </c>
      <c r="AA104" s="235">
        <v>432</v>
      </c>
      <c r="AB104" s="235">
        <v>432</v>
      </c>
      <c r="AC104" s="235">
        <v>432</v>
      </c>
      <c r="AD104" s="235">
        <v>432</v>
      </c>
      <c r="AE104" s="235">
        <v>432</v>
      </c>
      <c r="AF104" s="235">
        <v>432</v>
      </c>
      <c r="AG104" s="235">
        <v>432</v>
      </c>
      <c r="AH104" s="235">
        <v>432</v>
      </c>
      <c r="AI104" s="235">
        <v>432</v>
      </c>
      <c r="AJ104" s="235">
        <v>432</v>
      </c>
      <c r="AK104" s="235">
        <v>432</v>
      </c>
      <c r="AL104" s="235">
        <v>432</v>
      </c>
      <c r="AM104" s="235">
        <v>432</v>
      </c>
      <c r="AN104" s="235">
        <v>432</v>
      </c>
      <c r="AO104" s="235">
        <v>433</v>
      </c>
      <c r="AP104" s="235">
        <v>433</v>
      </c>
      <c r="AQ104" s="235">
        <v>434</v>
      </c>
      <c r="AR104" s="235">
        <v>436</v>
      </c>
      <c r="AS104" s="235">
        <v>439</v>
      </c>
      <c r="AT104" s="235">
        <v>444</v>
      </c>
      <c r="AU104" s="235">
        <v>454</v>
      </c>
      <c r="AV104" s="235">
        <v>486</v>
      </c>
      <c r="AW104" s="235">
        <v>512</v>
      </c>
      <c r="AX104" s="235">
        <v>528</v>
      </c>
    </row>
    <row r="105" spans="1:50" x14ac:dyDescent="0.25">
      <c r="A105" s="234" t="s">
        <v>41</v>
      </c>
      <c r="B105" s="165">
        <v>0</v>
      </c>
      <c r="C105" s="235">
        <v>8</v>
      </c>
      <c r="D105" s="235">
        <v>20</v>
      </c>
      <c r="E105" s="235">
        <v>20</v>
      </c>
      <c r="F105" s="235">
        <v>25</v>
      </c>
      <c r="G105" s="235">
        <v>37</v>
      </c>
      <c r="H105" s="235">
        <v>43</v>
      </c>
      <c r="I105" s="235">
        <v>49</v>
      </c>
      <c r="J105" s="235">
        <v>54</v>
      </c>
      <c r="K105" s="235">
        <v>60</v>
      </c>
      <c r="L105" s="235">
        <v>65</v>
      </c>
      <c r="M105" s="235">
        <v>69</v>
      </c>
      <c r="N105" s="235">
        <v>70</v>
      </c>
      <c r="O105" s="235">
        <v>70</v>
      </c>
      <c r="P105" s="235">
        <v>70</v>
      </c>
      <c r="Q105" s="235">
        <v>70</v>
      </c>
      <c r="R105" s="235">
        <v>74</v>
      </c>
      <c r="S105" s="235">
        <v>74</v>
      </c>
      <c r="T105" s="235">
        <v>74</v>
      </c>
      <c r="U105" s="235">
        <v>74</v>
      </c>
      <c r="V105" s="235">
        <v>74</v>
      </c>
      <c r="W105" s="235">
        <v>74</v>
      </c>
      <c r="X105" s="235">
        <v>74</v>
      </c>
      <c r="Y105" s="235">
        <v>74</v>
      </c>
      <c r="Z105" s="235">
        <v>74</v>
      </c>
      <c r="AA105" s="235">
        <v>75</v>
      </c>
      <c r="AB105" s="235">
        <v>75</v>
      </c>
      <c r="AC105" s="235">
        <v>75</v>
      </c>
      <c r="AD105" s="235">
        <v>75</v>
      </c>
      <c r="AE105" s="235">
        <v>75</v>
      </c>
      <c r="AF105" s="235">
        <v>75</v>
      </c>
      <c r="AG105" s="235">
        <v>75</v>
      </c>
      <c r="AH105" s="235">
        <v>75</v>
      </c>
      <c r="AI105" s="235">
        <v>75</v>
      </c>
      <c r="AJ105" s="235">
        <v>75</v>
      </c>
      <c r="AK105" s="235">
        <v>76</v>
      </c>
      <c r="AL105" s="235">
        <v>78</v>
      </c>
      <c r="AM105" s="235">
        <v>78</v>
      </c>
      <c r="AN105" s="235">
        <v>78</v>
      </c>
      <c r="AO105" s="235">
        <v>78</v>
      </c>
      <c r="AP105" s="235">
        <v>78</v>
      </c>
      <c r="AQ105" s="235">
        <v>78</v>
      </c>
      <c r="AR105" s="235">
        <v>84</v>
      </c>
      <c r="AS105" s="235">
        <v>98</v>
      </c>
      <c r="AT105" s="235">
        <v>106</v>
      </c>
      <c r="AU105" s="235">
        <v>132</v>
      </c>
      <c r="AV105" s="235">
        <v>151</v>
      </c>
      <c r="AW105" s="235">
        <v>162</v>
      </c>
      <c r="AX105" s="235">
        <v>174</v>
      </c>
    </row>
    <row r="106" spans="1:50" x14ac:dyDescent="0.25">
      <c r="A106" s="234" t="s">
        <v>131</v>
      </c>
      <c r="B106" s="172">
        <v>0</v>
      </c>
      <c r="C106" s="235">
        <v>0</v>
      </c>
      <c r="D106" s="235">
        <v>0</v>
      </c>
      <c r="E106" s="235">
        <v>0</v>
      </c>
      <c r="F106" s="235">
        <v>0</v>
      </c>
      <c r="G106" s="235">
        <v>0</v>
      </c>
      <c r="H106" s="235">
        <v>0</v>
      </c>
      <c r="I106" s="235">
        <v>0</v>
      </c>
      <c r="J106" s="235">
        <v>0</v>
      </c>
      <c r="K106" s="235">
        <v>1</v>
      </c>
      <c r="L106" s="235">
        <v>1</v>
      </c>
      <c r="M106" s="235">
        <v>1</v>
      </c>
      <c r="N106" s="235">
        <v>1</v>
      </c>
      <c r="O106" s="235">
        <v>1</v>
      </c>
      <c r="P106" s="235">
        <v>1</v>
      </c>
      <c r="Q106" s="235">
        <v>1</v>
      </c>
      <c r="R106" s="235">
        <v>1</v>
      </c>
      <c r="S106" s="235">
        <v>1</v>
      </c>
      <c r="T106" s="235">
        <v>1</v>
      </c>
      <c r="U106" s="235">
        <v>1</v>
      </c>
      <c r="V106" s="235">
        <v>1</v>
      </c>
      <c r="W106" s="235">
        <v>1</v>
      </c>
      <c r="X106" s="235">
        <v>1</v>
      </c>
      <c r="Y106" s="235">
        <v>1</v>
      </c>
      <c r="Z106" s="235">
        <v>1</v>
      </c>
      <c r="AA106" s="235">
        <v>1</v>
      </c>
      <c r="AB106" s="235">
        <v>1</v>
      </c>
      <c r="AC106" s="235">
        <v>1</v>
      </c>
      <c r="AD106" s="235">
        <v>1</v>
      </c>
      <c r="AE106" s="235">
        <v>1</v>
      </c>
      <c r="AF106" s="235">
        <v>1</v>
      </c>
      <c r="AG106" s="235">
        <v>1</v>
      </c>
      <c r="AH106" s="235">
        <v>1</v>
      </c>
      <c r="AI106" s="235">
        <v>1</v>
      </c>
      <c r="AJ106" s="235">
        <v>1</v>
      </c>
      <c r="AK106" s="235">
        <v>1</v>
      </c>
      <c r="AL106" s="235">
        <v>1</v>
      </c>
      <c r="AM106" s="235">
        <v>1</v>
      </c>
      <c r="AN106" s="235">
        <v>1</v>
      </c>
      <c r="AO106" s="235">
        <v>1</v>
      </c>
      <c r="AP106" s="235">
        <v>1</v>
      </c>
      <c r="AQ106" s="235">
        <v>1</v>
      </c>
      <c r="AR106" s="235">
        <v>1</v>
      </c>
      <c r="AS106" s="235">
        <v>1</v>
      </c>
      <c r="AT106" s="235">
        <v>1</v>
      </c>
      <c r="AU106" s="235">
        <v>1</v>
      </c>
      <c r="AV106" s="235">
        <v>1</v>
      </c>
      <c r="AW106" s="235">
        <v>1</v>
      </c>
      <c r="AX106" s="235">
        <v>1</v>
      </c>
    </row>
    <row r="107" spans="1:50" x14ac:dyDescent="0.25">
      <c r="A107" s="234" t="s">
        <v>47</v>
      </c>
      <c r="B107" s="165">
        <v>0</v>
      </c>
      <c r="C107" s="235">
        <v>0</v>
      </c>
      <c r="D107" s="235">
        <v>0</v>
      </c>
      <c r="E107" s="235">
        <v>0</v>
      </c>
      <c r="F107" s="235">
        <v>0</v>
      </c>
      <c r="G107" s="235">
        <v>0</v>
      </c>
      <c r="H107" s="235">
        <v>0</v>
      </c>
      <c r="I107" s="235">
        <v>0</v>
      </c>
      <c r="J107" s="235">
        <v>0</v>
      </c>
      <c r="K107" s="235">
        <v>0</v>
      </c>
      <c r="L107" s="235">
        <v>0</v>
      </c>
      <c r="M107" s="235">
        <v>0</v>
      </c>
      <c r="N107" s="235">
        <v>0</v>
      </c>
      <c r="O107" s="235">
        <v>0</v>
      </c>
      <c r="P107" s="235">
        <v>0</v>
      </c>
      <c r="Q107" s="235">
        <v>1</v>
      </c>
      <c r="R107" s="235">
        <v>1</v>
      </c>
      <c r="S107" s="235">
        <v>1</v>
      </c>
      <c r="T107" s="235">
        <v>1</v>
      </c>
      <c r="U107" s="235">
        <v>1</v>
      </c>
      <c r="V107" s="235">
        <v>1</v>
      </c>
      <c r="W107" s="235">
        <v>1</v>
      </c>
      <c r="X107" s="235">
        <v>1</v>
      </c>
      <c r="Y107" s="235">
        <v>1</v>
      </c>
      <c r="Z107" s="235">
        <v>1</v>
      </c>
      <c r="AA107" s="235">
        <v>1</v>
      </c>
      <c r="AB107" s="235">
        <v>1</v>
      </c>
      <c r="AC107" s="235">
        <v>1</v>
      </c>
      <c r="AD107" s="235">
        <v>1</v>
      </c>
      <c r="AE107" s="235">
        <v>1</v>
      </c>
      <c r="AF107" s="235">
        <v>1</v>
      </c>
      <c r="AG107" s="235">
        <v>1</v>
      </c>
      <c r="AH107" s="235">
        <v>1</v>
      </c>
      <c r="AI107" s="235">
        <v>1</v>
      </c>
      <c r="AJ107" s="235">
        <v>1</v>
      </c>
      <c r="AK107" s="235">
        <v>1</v>
      </c>
      <c r="AL107" s="235">
        <v>1</v>
      </c>
      <c r="AM107" s="235">
        <v>1</v>
      </c>
      <c r="AN107" s="235">
        <v>1</v>
      </c>
      <c r="AO107" s="235">
        <v>1</v>
      </c>
      <c r="AP107" s="235">
        <v>1</v>
      </c>
      <c r="AQ107" s="235">
        <v>1</v>
      </c>
      <c r="AR107" s="235">
        <v>1</v>
      </c>
      <c r="AS107" s="235">
        <v>1</v>
      </c>
      <c r="AT107" s="235">
        <v>1</v>
      </c>
      <c r="AU107" s="235">
        <v>1</v>
      </c>
      <c r="AV107" s="235">
        <v>1</v>
      </c>
      <c r="AW107" s="235">
        <v>1</v>
      </c>
      <c r="AX107" s="235">
        <v>1</v>
      </c>
    </row>
    <row r="108" spans="1:50" x14ac:dyDescent="0.25">
      <c r="A108" s="234" t="s">
        <v>46</v>
      </c>
      <c r="B108" s="172">
        <v>0</v>
      </c>
      <c r="C108" s="235">
        <v>0</v>
      </c>
      <c r="D108" s="235">
        <v>0</v>
      </c>
      <c r="E108" s="235">
        <v>3</v>
      </c>
      <c r="F108" s="235">
        <v>3</v>
      </c>
      <c r="G108" s="235">
        <v>3</v>
      </c>
      <c r="H108" s="235">
        <v>3</v>
      </c>
      <c r="I108" s="235">
        <v>3</v>
      </c>
      <c r="J108" s="235">
        <v>6</v>
      </c>
      <c r="K108" s="235">
        <v>8</v>
      </c>
      <c r="L108" s="235">
        <v>9</v>
      </c>
      <c r="M108" s="235">
        <v>9</v>
      </c>
      <c r="N108" s="235">
        <v>10</v>
      </c>
      <c r="O108" s="235">
        <v>14</v>
      </c>
      <c r="P108" s="235">
        <v>17</v>
      </c>
      <c r="Q108" s="235">
        <v>19</v>
      </c>
      <c r="R108" s="235">
        <v>22</v>
      </c>
      <c r="S108" s="235">
        <v>22</v>
      </c>
      <c r="T108" s="235">
        <v>23</v>
      </c>
      <c r="U108" s="235">
        <v>23</v>
      </c>
      <c r="V108" s="235">
        <v>24</v>
      </c>
      <c r="W108" s="235">
        <v>24</v>
      </c>
      <c r="X108" s="235">
        <v>24</v>
      </c>
      <c r="Y108" s="235">
        <v>25</v>
      </c>
      <c r="Z108" s="235">
        <v>25</v>
      </c>
      <c r="AA108" s="235">
        <v>25</v>
      </c>
      <c r="AB108" s="235">
        <v>26</v>
      </c>
      <c r="AC108" s="235">
        <v>27</v>
      </c>
      <c r="AD108" s="235">
        <v>31</v>
      </c>
      <c r="AE108" s="235">
        <v>36</v>
      </c>
      <c r="AF108" s="235">
        <v>39</v>
      </c>
      <c r="AG108" s="235">
        <v>39</v>
      </c>
      <c r="AH108" s="235">
        <v>41</v>
      </c>
      <c r="AI108" s="235">
        <v>44</v>
      </c>
      <c r="AJ108" s="235">
        <v>44</v>
      </c>
      <c r="AK108" s="235">
        <v>44</v>
      </c>
      <c r="AL108" s="235">
        <v>45</v>
      </c>
      <c r="AM108" s="235">
        <v>45</v>
      </c>
      <c r="AN108" s="235">
        <v>48</v>
      </c>
      <c r="AO108" s="235">
        <v>53</v>
      </c>
      <c r="AP108" s="235">
        <v>54</v>
      </c>
      <c r="AQ108" s="235">
        <v>55</v>
      </c>
      <c r="AR108" s="235">
        <v>59</v>
      </c>
      <c r="AS108" s="235">
        <v>60</v>
      </c>
      <c r="AT108" s="235">
        <v>60</v>
      </c>
      <c r="AU108" s="235">
        <v>61</v>
      </c>
      <c r="AV108" s="235">
        <v>61</v>
      </c>
      <c r="AW108" s="235">
        <v>61</v>
      </c>
      <c r="AX108" s="235">
        <v>62</v>
      </c>
    </row>
    <row r="109" spans="1:50" x14ac:dyDescent="0.25">
      <c r="A109" s="234" t="s">
        <v>42</v>
      </c>
      <c r="B109" s="165">
        <v>0</v>
      </c>
      <c r="C109" s="235">
        <v>2</v>
      </c>
      <c r="D109" s="235">
        <v>9</v>
      </c>
      <c r="E109" s="235">
        <v>17</v>
      </c>
      <c r="F109" s="235">
        <v>22</v>
      </c>
      <c r="G109" s="235">
        <v>29</v>
      </c>
      <c r="H109" s="235">
        <v>32</v>
      </c>
      <c r="I109" s="235">
        <v>34</v>
      </c>
      <c r="J109" s="235">
        <v>34</v>
      </c>
      <c r="K109" s="235">
        <v>43</v>
      </c>
      <c r="L109" s="235">
        <v>50</v>
      </c>
      <c r="M109" s="235">
        <v>50</v>
      </c>
      <c r="N109" s="235">
        <v>50</v>
      </c>
      <c r="O109" s="235">
        <v>51</v>
      </c>
      <c r="P109" s="235">
        <v>52</v>
      </c>
      <c r="Q109" s="235">
        <v>52</v>
      </c>
      <c r="R109" s="235">
        <v>53</v>
      </c>
      <c r="S109" s="235">
        <v>56</v>
      </c>
      <c r="T109" s="235">
        <v>56</v>
      </c>
      <c r="U109" s="235">
        <v>58</v>
      </c>
      <c r="V109" s="235">
        <v>58</v>
      </c>
      <c r="W109" s="235">
        <v>58</v>
      </c>
      <c r="X109" s="235">
        <v>60</v>
      </c>
      <c r="Y109" s="235">
        <v>60</v>
      </c>
      <c r="Z109" s="235">
        <v>60</v>
      </c>
      <c r="AA109" s="235">
        <v>62</v>
      </c>
      <c r="AB109" s="235">
        <v>62</v>
      </c>
      <c r="AC109" s="235">
        <v>62</v>
      </c>
      <c r="AD109" s="235">
        <v>62</v>
      </c>
      <c r="AE109" s="235">
        <v>63</v>
      </c>
      <c r="AF109" s="235">
        <v>63</v>
      </c>
      <c r="AG109" s="235">
        <v>63</v>
      </c>
      <c r="AH109" s="235">
        <v>63</v>
      </c>
      <c r="AI109" s="235">
        <v>63</v>
      </c>
      <c r="AJ109" s="235">
        <v>63</v>
      </c>
      <c r="AK109" s="235">
        <v>63</v>
      </c>
      <c r="AL109" s="235">
        <v>63</v>
      </c>
      <c r="AM109" s="235">
        <v>63</v>
      </c>
      <c r="AN109" s="235">
        <v>63</v>
      </c>
      <c r="AO109" s="235">
        <v>63</v>
      </c>
      <c r="AP109" s="235">
        <v>63</v>
      </c>
      <c r="AQ109" s="235">
        <v>63</v>
      </c>
      <c r="AR109" s="235">
        <v>63</v>
      </c>
      <c r="AS109" s="235">
        <v>63</v>
      </c>
      <c r="AT109" s="235">
        <v>63</v>
      </c>
      <c r="AU109" s="235">
        <v>67</v>
      </c>
      <c r="AV109" s="235">
        <v>71</v>
      </c>
      <c r="AW109" s="235">
        <v>74</v>
      </c>
      <c r="AX109" s="235">
        <v>74</v>
      </c>
    </row>
    <row r="110" spans="1:50" x14ac:dyDescent="0.25">
      <c r="A110" s="234" t="s">
        <v>44</v>
      </c>
      <c r="B110" s="172">
        <v>0</v>
      </c>
      <c r="C110" s="235">
        <v>1</v>
      </c>
      <c r="D110" s="235">
        <v>2</v>
      </c>
      <c r="E110" s="235">
        <v>2</v>
      </c>
      <c r="F110" s="235">
        <v>2</v>
      </c>
      <c r="G110" s="235">
        <v>2</v>
      </c>
      <c r="H110" s="235">
        <v>8</v>
      </c>
      <c r="I110" s="235">
        <v>8</v>
      </c>
      <c r="J110" s="235">
        <v>8</v>
      </c>
      <c r="K110" s="235">
        <v>10</v>
      </c>
      <c r="L110" s="235">
        <v>11</v>
      </c>
      <c r="M110" s="235">
        <v>11</v>
      </c>
      <c r="N110" s="235">
        <v>13</v>
      </c>
      <c r="O110" s="235">
        <v>13</v>
      </c>
      <c r="P110" s="235">
        <v>13</v>
      </c>
      <c r="Q110" s="235">
        <v>13</v>
      </c>
      <c r="R110" s="235">
        <v>13</v>
      </c>
      <c r="S110" s="235">
        <v>13</v>
      </c>
      <c r="T110" s="235">
        <v>13</v>
      </c>
      <c r="U110" s="235">
        <v>13</v>
      </c>
      <c r="V110" s="235">
        <v>13</v>
      </c>
      <c r="W110" s="235">
        <v>13</v>
      </c>
      <c r="X110" s="235">
        <v>13</v>
      </c>
      <c r="Y110" s="235">
        <v>13</v>
      </c>
      <c r="Z110" s="235">
        <v>13</v>
      </c>
      <c r="AA110" s="235">
        <v>13</v>
      </c>
      <c r="AB110" s="235">
        <v>13</v>
      </c>
      <c r="AC110" s="235">
        <v>13</v>
      </c>
      <c r="AD110" s="235">
        <v>13</v>
      </c>
      <c r="AE110" s="235">
        <v>13</v>
      </c>
      <c r="AF110" s="235">
        <v>13</v>
      </c>
      <c r="AG110" s="235">
        <v>13</v>
      </c>
      <c r="AH110" s="235">
        <v>13</v>
      </c>
      <c r="AI110" s="235">
        <v>13</v>
      </c>
      <c r="AJ110" s="235">
        <v>13</v>
      </c>
      <c r="AK110" s="235">
        <v>13</v>
      </c>
      <c r="AL110" s="235">
        <v>13</v>
      </c>
      <c r="AM110" s="235">
        <v>13</v>
      </c>
      <c r="AN110" s="235">
        <v>13</v>
      </c>
      <c r="AO110" s="235">
        <v>13</v>
      </c>
      <c r="AP110" s="235">
        <v>13</v>
      </c>
      <c r="AQ110" s="235">
        <v>13</v>
      </c>
      <c r="AR110" s="235">
        <v>13</v>
      </c>
      <c r="AS110" s="235">
        <v>14</v>
      </c>
      <c r="AT110" s="235">
        <v>14</v>
      </c>
      <c r="AU110" s="235">
        <v>15</v>
      </c>
      <c r="AV110" s="235">
        <v>16</v>
      </c>
      <c r="AW110" s="235">
        <v>16</v>
      </c>
      <c r="AX110" s="235">
        <v>16</v>
      </c>
    </row>
    <row r="111" spans="1:50" x14ac:dyDescent="0.25">
      <c r="A111" s="234" t="s">
        <v>40</v>
      </c>
      <c r="B111" s="165">
        <v>0</v>
      </c>
      <c r="C111" s="235">
        <v>7</v>
      </c>
      <c r="D111" s="235">
        <v>17</v>
      </c>
      <c r="E111" s="235">
        <v>24</v>
      </c>
      <c r="F111" s="235">
        <v>39</v>
      </c>
      <c r="G111" s="235">
        <v>53</v>
      </c>
      <c r="H111" s="235">
        <v>63</v>
      </c>
      <c r="I111" s="235">
        <v>67</v>
      </c>
      <c r="J111" s="235">
        <v>69</v>
      </c>
      <c r="K111" s="235">
        <v>86</v>
      </c>
      <c r="L111" s="235">
        <v>97</v>
      </c>
      <c r="M111" s="235">
        <v>110</v>
      </c>
      <c r="N111" s="235">
        <v>123</v>
      </c>
      <c r="O111" s="235">
        <v>133</v>
      </c>
      <c r="P111" s="235">
        <v>142</v>
      </c>
      <c r="Q111" s="235">
        <v>153</v>
      </c>
      <c r="R111" s="235">
        <v>174</v>
      </c>
      <c r="S111" s="235">
        <v>198</v>
      </c>
      <c r="T111" s="235">
        <v>213</v>
      </c>
      <c r="U111" s="235">
        <v>228</v>
      </c>
      <c r="V111" s="235">
        <v>249</v>
      </c>
      <c r="W111" s="235">
        <v>257</v>
      </c>
      <c r="X111" s="235">
        <v>279</v>
      </c>
      <c r="Y111" s="235">
        <v>285</v>
      </c>
      <c r="Z111" s="235">
        <v>294</v>
      </c>
      <c r="AA111" s="235">
        <v>299</v>
      </c>
      <c r="AB111" s="235">
        <v>314</v>
      </c>
      <c r="AC111" s="235">
        <v>356</v>
      </c>
      <c r="AD111" s="235">
        <v>376</v>
      </c>
      <c r="AE111" s="235">
        <v>394</v>
      </c>
      <c r="AF111" s="235">
        <v>415</v>
      </c>
      <c r="AG111" s="235">
        <v>458</v>
      </c>
      <c r="AH111" s="235">
        <v>475</v>
      </c>
      <c r="AI111" s="235">
        <v>498</v>
      </c>
      <c r="AJ111" s="235">
        <v>530</v>
      </c>
      <c r="AK111" s="235">
        <v>558</v>
      </c>
      <c r="AL111" s="235">
        <v>573</v>
      </c>
      <c r="AM111" s="235">
        <v>588</v>
      </c>
      <c r="AN111" s="235">
        <v>614</v>
      </c>
      <c r="AO111" s="235">
        <v>656</v>
      </c>
      <c r="AP111" s="235">
        <v>695</v>
      </c>
      <c r="AQ111" s="235">
        <v>739</v>
      </c>
      <c r="AR111" s="235">
        <v>751</v>
      </c>
      <c r="AS111" s="235">
        <v>795</v>
      </c>
      <c r="AT111" s="235">
        <v>813</v>
      </c>
      <c r="AU111" s="235">
        <v>824</v>
      </c>
      <c r="AV111" s="235">
        <v>841</v>
      </c>
      <c r="AW111" s="235">
        <v>851</v>
      </c>
      <c r="AX111" s="235">
        <v>874</v>
      </c>
    </row>
    <row r="112" spans="1:50" x14ac:dyDescent="0.25">
      <c r="A112" s="200" t="s">
        <v>444</v>
      </c>
      <c r="B112" s="172">
        <v>0</v>
      </c>
      <c r="C112" s="236">
        <v>0</v>
      </c>
      <c r="D112" s="236">
        <v>0</v>
      </c>
      <c r="E112" s="236">
        <v>0</v>
      </c>
      <c r="F112" s="236">
        <v>0</v>
      </c>
      <c r="G112" s="236">
        <v>0</v>
      </c>
      <c r="H112" s="236">
        <v>0</v>
      </c>
      <c r="I112" s="236">
        <v>0</v>
      </c>
      <c r="J112" s="236">
        <v>0</v>
      </c>
      <c r="K112" s="236">
        <v>4</v>
      </c>
      <c r="L112" s="236">
        <v>16</v>
      </c>
      <c r="M112" s="236">
        <v>18</v>
      </c>
      <c r="N112" s="236">
        <v>22</v>
      </c>
      <c r="O112" s="236">
        <v>28</v>
      </c>
      <c r="P112" s="236">
        <v>36</v>
      </c>
      <c r="Q112" s="236">
        <v>46</v>
      </c>
      <c r="R112" s="236">
        <v>57</v>
      </c>
      <c r="S112" s="236">
        <v>68</v>
      </c>
      <c r="T112" s="236">
        <v>80</v>
      </c>
      <c r="U112" s="236">
        <v>100</v>
      </c>
      <c r="V112" s="236">
        <v>106</v>
      </c>
      <c r="W112" s="236">
        <v>108</v>
      </c>
      <c r="X112" s="236">
        <v>111</v>
      </c>
      <c r="Y112" s="236">
        <v>117</v>
      </c>
      <c r="Z112" s="236">
        <v>124</v>
      </c>
      <c r="AA112" s="236">
        <v>134</v>
      </c>
      <c r="AB112" s="236">
        <v>139</v>
      </c>
      <c r="AC112" s="236">
        <v>146</v>
      </c>
      <c r="AD112" s="236">
        <v>148</v>
      </c>
      <c r="AE112" s="236">
        <v>161</v>
      </c>
      <c r="AF112" s="236">
        <v>164</v>
      </c>
      <c r="AG112" s="236">
        <v>178</v>
      </c>
      <c r="AH112" s="236">
        <v>191</v>
      </c>
      <c r="AI112" s="236">
        <v>197</v>
      </c>
      <c r="AJ112" s="236">
        <v>205</v>
      </c>
      <c r="AK112" s="236">
        <v>207</v>
      </c>
      <c r="AL112" s="236">
        <v>207</v>
      </c>
      <c r="AM112" s="236">
        <v>208</v>
      </c>
      <c r="AN112" s="236">
        <v>208</v>
      </c>
      <c r="AO112" s="236">
        <v>213</v>
      </c>
      <c r="AP112" s="236">
        <v>217</v>
      </c>
      <c r="AQ112" s="236">
        <v>217</v>
      </c>
      <c r="AR112" s="236">
        <v>218</v>
      </c>
      <c r="AS112" s="236">
        <v>267</v>
      </c>
      <c r="AT112" s="236">
        <v>272</v>
      </c>
      <c r="AU112" s="236">
        <v>272</v>
      </c>
      <c r="AV112" s="236">
        <v>277</v>
      </c>
      <c r="AW112" s="236">
        <v>282</v>
      </c>
      <c r="AX112" s="236">
        <v>285</v>
      </c>
    </row>
    <row r="113" spans="1:50" x14ac:dyDescent="0.25">
      <c r="A113" s="233" t="s">
        <v>445</v>
      </c>
      <c r="B113" s="165">
        <v>0</v>
      </c>
      <c r="C113" s="236">
        <v>0</v>
      </c>
      <c r="D113" s="236">
        <v>0</v>
      </c>
      <c r="E113" s="236">
        <v>0</v>
      </c>
      <c r="F113" s="236">
        <v>3</v>
      </c>
      <c r="G113" s="236">
        <v>3</v>
      </c>
      <c r="H113" s="236">
        <v>3</v>
      </c>
      <c r="I113" s="236">
        <v>3</v>
      </c>
      <c r="J113" s="236">
        <v>3</v>
      </c>
      <c r="K113" s="236">
        <v>3</v>
      </c>
      <c r="L113" s="236">
        <v>3</v>
      </c>
      <c r="M113" s="236">
        <v>3</v>
      </c>
      <c r="N113" s="236">
        <v>3</v>
      </c>
      <c r="O113" s="236">
        <v>3</v>
      </c>
      <c r="P113" s="236">
        <v>3</v>
      </c>
      <c r="Q113" s="236">
        <v>3</v>
      </c>
      <c r="R113" s="236">
        <v>3</v>
      </c>
      <c r="S113" s="236">
        <v>3</v>
      </c>
      <c r="T113" s="236">
        <v>4</v>
      </c>
      <c r="U113" s="236">
        <v>4</v>
      </c>
      <c r="V113" s="236">
        <v>4</v>
      </c>
      <c r="W113" s="236">
        <v>4</v>
      </c>
      <c r="X113" s="236">
        <v>4</v>
      </c>
      <c r="Y113" s="236">
        <v>4</v>
      </c>
      <c r="Z113" s="236">
        <v>4</v>
      </c>
      <c r="AA113" s="236">
        <v>4</v>
      </c>
      <c r="AB113" s="236">
        <v>4</v>
      </c>
      <c r="AC113" s="236">
        <v>4</v>
      </c>
      <c r="AD113" s="236">
        <v>4</v>
      </c>
      <c r="AE113" s="236">
        <v>11</v>
      </c>
      <c r="AF113" s="236">
        <v>11</v>
      </c>
      <c r="AG113" s="236">
        <v>11</v>
      </c>
      <c r="AH113" s="236">
        <v>11</v>
      </c>
      <c r="AI113" s="236">
        <v>16</v>
      </c>
      <c r="AJ113" s="236">
        <v>17</v>
      </c>
      <c r="AK113" s="236">
        <v>17</v>
      </c>
      <c r="AL113" s="236">
        <v>17</v>
      </c>
      <c r="AM113" s="236">
        <v>17</v>
      </c>
      <c r="AN113" s="236">
        <v>17</v>
      </c>
      <c r="AO113" s="236">
        <v>18</v>
      </c>
      <c r="AP113" s="236">
        <v>20</v>
      </c>
      <c r="AQ113" s="236">
        <v>20</v>
      </c>
      <c r="AR113" s="236">
        <v>20</v>
      </c>
      <c r="AS113" s="236">
        <v>30</v>
      </c>
      <c r="AT113" s="236">
        <v>34</v>
      </c>
      <c r="AU113" s="236">
        <v>34</v>
      </c>
      <c r="AV113" s="236">
        <v>34</v>
      </c>
      <c r="AW113" s="236">
        <v>36</v>
      </c>
      <c r="AX113" s="236">
        <v>36</v>
      </c>
    </row>
    <row r="114" spans="1:50" x14ac:dyDescent="0.25">
      <c r="A114" s="233" t="s">
        <v>446</v>
      </c>
      <c r="B114" s="172">
        <v>0</v>
      </c>
      <c r="C114" s="236">
        <v>0</v>
      </c>
      <c r="D114" s="236">
        <v>0</v>
      </c>
      <c r="E114" s="236">
        <v>3</v>
      </c>
      <c r="F114" s="236">
        <v>3</v>
      </c>
      <c r="G114" s="236">
        <v>3</v>
      </c>
      <c r="H114" s="236">
        <v>3</v>
      </c>
      <c r="I114" s="236">
        <v>3</v>
      </c>
      <c r="J114" s="236">
        <v>3</v>
      </c>
      <c r="K114" s="236">
        <v>7</v>
      </c>
      <c r="L114" s="236">
        <v>7</v>
      </c>
      <c r="M114" s="236">
        <v>7</v>
      </c>
      <c r="N114" s="236">
        <v>10</v>
      </c>
      <c r="O114" s="236">
        <v>10</v>
      </c>
      <c r="P114" s="236">
        <v>13</v>
      </c>
      <c r="Q114" s="236">
        <v>13</v>
      </c>
      <c r="R114" s="236">
        <v>13</v>
      </c>
      <c r="S114" s="236">
        <v>13</v>
      </c>
      <c r="T114" s="236">
        <v>13</v>
      </c>
      <c r="U114" s="236">
        <v>13</v>
      </c>
      <c r="V114" s="236">
        <v>13</v>
      </c>
      <c r="W114" s="236">
        <v>13</v>
      </c>
      <c r="X114" s="236">
        <v>13</v>
      </c>
      <c r="Y114" s="236">
        <v>13</v>
      </c>
      <c r="Z114" s="236">
        <v>13</v>
      </c>
      <c r="AA114" s="236">
        <v>13</v>
      </c>
      <c r="AB114" s="236">
        <v>13</v>
      </c>
      <c r="AC114" s="236">
        <v>13</v>
      </c>
      <c r="AD114" s="236">
        <v>13</v>
      </c>
      <c r="AE114" s="236">
        <v>13</v>
      </c>
      <c r="AF114" s="236">
        <v>13</v>
      </c>
      <c r="AG114" s="236">
        <v>13</v>
      </c>
      <c r="AH114" s="236">
        <v>13</v>
      </c>
      <c r="AI114" s="236">
        <v>13</v>
      </c>
      <c r="AJ114" s="236">
        <v>13</v>
      </c>
      <c r="AK114" s="236">
        <v>13</v>
      </c>
      <c r="AL114" s="236">
        <v>13</v>
      </c>
      <c r="AM114" s="236">
        <v>13</v>
      </c>
      <c r="AN114" s="236">
        <v>13</v>
      </c>
      <c r="AO114" s="236">
        <v>13</v>
      </c>
      <c r="AP114" s="236">
        <v>13</v>
      </c>
      <c r="AQ114" s="236">
        <v>13</v>
      </c>
      <c r="AR114" s="236">
        <v>13</v>
      </c>
      <c r="AS114" s="236">
        <v>14</v>
      </c>
      <c r="AT114" s="236">
        <v>14</v>
      </c>
      <c r="AU114" s="236">
        <v>14</v>
      </c>
      <c r="AV114" s="236">
        <v>14</v>
      </c>
      <c r="AW114" s="236">
        <v>14</v>
      </c>
      <c r="AX114" s="236">
        <v>14</v>
      </c>
    </row>
    <row r="115" spans="1:50" x14ac:dyDescent="0.25">
      <c r="A115" s="233" t="s">
        <v>447</v>
      </c>
      <c r="B115" s="165">
        <v>0</v>
      </c>
      <c r="C115" s="236">
        <v>0</v>
      </c>
      <c r="D115" s="236">
        <v>0</v>
      </c>
      <c r="E115" s="236">
        <v>0</v>
      </c>
      <c r="F115" s="236">
        <v>0</v>
      </c>
      <c r="G115" s="236">
        <v>0</v>
      </c>
      <c r="H115" s="236">
        <v>0</v>
      </c>
      <c r="I115" s="236">
        <v>0</v>
      </c>
      <c r="J115" s="236">
        <v>0</v>
      </c>
      <c r="K115" s="236">
        <v>0</v>
      </c>
      <c r="L115" s="236">
        <v>0</v>
      </c>
      <c r="M115" s="236">
        <v>0</v>
      </c>
      <c r="N115" s="236">
        <v>0</v>
      </c>
      <c r="O115" s="236">
        <v>0</v>
      </c>
      <c r="P115" s="236">
        <v>0</v>
      </c>
      <c r="Q115" s="236">
        <v>0</v>
      </c>
      <c r="R115" s="236">
        <v>0</v>
      </c>
      <c r="S115" s="236">
        <v>0</v>
      </c>
      <c r="T115" s="236">
        <v>0</v>
      </c>
      <c r="U115" s="236">
        <v>0</v>
      </c>
      <c r="V115" s="236">
        <v>0</v>
      </c>
      <c r="W115" s="236">
        <v>0</v>
      </c>
      <c r="X115" s="236">
        <v>0</v>
      </c>
      <c r="Y115" s="236">
        <v>0</v>
      </c>
      <c r="Z115" s="236">
        <v>0</v>
      </c>
      <c r="AA115" s="236">
        <v>0</v>
      </c>
      <c r="AB115" s="236">
        <v>0</v>
      </c>
      <c r="AC115" s="236">
        <v>0</v>
      </c>
      <c r="AD115" s="236">
        <v>0</v>
      </c>
      <c r="AE115" s="236">
        <v>0</v>
      </c>
      <c r="AF115" s="236">
        <v>0</v>
      </c>
      <c r="AG115" s="236">
        <v>1</v>
      </c>
      <c r="AH115" s="236">
        <v>1</v>
      </c>
      <c r="AI115" s="236">
        <v>1</v>
      </c>
      <c r="AJ115" s="236">
        <v>1</v>
      </c>
      <c r="AK115" s="236">
        <v>1</v>
      </c>
      <c r="AL115" s="236">
        <v>1</v>
      </c>
      <c r="AM115" s="236">
        <v>1</v>
      </c>
      <c r="AN115" s="236">
        <v>1</v>
      </c>
      <c r="AO115" s="236">
        <v>1</v>
      </c>
      <c r="AP115" s="236">
        <v>1</v>
      </c>
      <c r="AQ115" s="236">
        <v>2</v>
      </c>
      <c r="AR115" s="236">
        <v>2</v>
      </c>
      <c r="AS115" s="236">
        <v>3</v>
      </c>
      <c r="AT115" s="236">
        <v>3</v>
      </c>
      <c r="AU115" s="236">
        <v>3</v>
      </c>
      <c r="AV115" s="236">
        <v>3</v>
      </c>
      <c r="AW115" s="236">
        <v>3</v>
      </c>
      <c r="AX115" s="236">
        <v>3</v>
      </c>
    </row>
    <row r="116" spans="1:50" x14ac:dyDescent="0.25">
      <c r="A116" s="233" t="s">
        <v>448</v>
      </c>
      <c r="B116" s="172">
        <v>0</v>
      </c>
      <c r="C116" s="236">
        <v>0</v>
      </c>
      <c r="D116" s="236">
        <v>0</v>
      </c>
      <c r="E116" s="236">
        <v>0</v>
      </c>
      <c r="F116" s="236">
        <v>0</v>
      </c>
      <c r="G116" s="236">
        <v>0</v>
      </c>
      <c r="H116" s="236">
        <v>0</v>
      </c>
      <c r="I116" s="236">
        <v>0</v>
      </c>
      <c r="J116" s="236">
        <v>2</v>
      </c>
      <c r="K116" s="236">
        <v>2</v>
      </c>
      <c r="L116" s="236">
        <v>2</v>
      </c>
      <c r="M116" s="236">
        <v>2</v>
      </c>
      <c r="N116" s="236">
        <v>2</v>
      </c>
      <c r="O116" s="236">
        <v>2</v>
      </c>
      <c r="P116" s="236">
        <v>2</v>
      </c>
      <c r="Q116" s="236">
        <v>2</v>
      </c>
      <c r="R116" s="236">
        <v>2</v>
      </c>
      <c r="S116" s="236">
        <v>3</v>
      </c>
      <c r="T116" s="236">
        <v>3</v>
      </c>
      <c r="U116" s="236">
        <v>3</v>
      </c>
      <c r="V116" s="236">
        <v>3</v>
      </c>
      <c r="W116" s="236">
        <v>3</v>
      </c>
      <c r="X116" s="236">
        <v>3</v>
      </c>
      <c r="Y116" s="236">
        <v>3</v>
      </c>
      <c r="Z116" s="236">
        <v>3</v>
      </c>
      <c r="AA116" s="236">
        <v>3</v>
      </c>
      <c r="AB116" s="236">
        <v>3</v>
      </c>
      <c r="AC116" s="236">
        <v>3</v>
      </c>
      <c r="AD116" s="236">
        <v>3</v>
      </c>
      <c r="AE116" s="236">
        <v>3</v>
      </c>
      <c r="AF116" s="236">
        <v>3</v>
      </c>
      <c r="AG116" s="236">
        <v>3</v>
      </c>
      <c r="AH116" s="236">
        <v>3</v>
      </c>
      <c r="AI116" s="236">
        <v>3</v>
      </c>
      <c r="AJ116" s="236">
        <v>3</v>
      </c>
      <c r="AK116" s="236">
        <v>3</v>
      </c>
      <c r="AL116" s="236">
        <v>3</v>
      </c>
      <c r="AM116" s="236">
        <v>3</v>
      </c>
      <c r="AN116" s="236">
        <v>3</v>
      </c>
      <c r="AO116" s="236">
        <v>3</v>
      </c>
      <c r="AP116" s="236">
        <v>3</v>
      </c>
      <c r="AQ116" s="236">
        <v>3</v>
      </c>
      <c r="AR116" s="236">
        <v>3</v>
      </c>
      <c r="AS116" s="236">
        <v>5</v>
      </c>
      <c r="AT116" s="236">
        <v>5</v>
      </c>
      <c r="AU116" s="236">
        <v>5</v>
      </c>
      <c r="AV116" s="236">
        <v>5</v>
      </c>
      <c r="AW116" s="236">
        <v>5</v>
      </c>
      <c r="AX116" s="236">
        <v>5</v>
      </c>
    </row>
    <row r="117" spans="1:50" x14ac:dyDescent="0.25">
      <c r="A117" s="233" t="s">
        <v>449</v>
      </c>
      <c r="B117" s="165">
        <v>0</v>
      </c>
      <c r="C117" s="236">
        <v>8</v>
      </c>
      <c r="D117" s="236">
        <v>12</v>
      </c>
      <c r="E117" s="236">
        <v>13</v>
      </c>
      <c r="F117" s="236">
        <v>14</v>
      </c>
      <c r="G117" s="236">
        <v>14</v>
      </c>
      <c r="H117" s="236">
        <v>16</v>
      </c>
      <c r="I117" s="236">
        <v>17</v>
      </c>
      <c r="J117" s="236">
        <v>19</v>
      </c>
      <c r="K117" s="236">
        <v>20</v>
      </c>
      <c r="L117" s="236">
        <v>25</v>
      </c>
      <c r="M117" s="236">
        <v>26</v>
      </c>
      <c r="N117" s="236">
        <v>27</v>
      </c>
      <c r="O117" s="236">
        <v>29</v>
      </c>
      <c r="P117" s="236">
        <v>34</v>
      </c>
      <c r="Q117" s="236">
        <v>34</v>
      </c>
      <c r="R117" s="236">
        <v>34</v>
      </c>
      <c r="S117" s="236">
        <v>34</v>
      </c>
      <c r="T117" s="236">
        <v>34</v>
      </c>
      <c r="U117" s="236">
        <v>34</v>
      </c>
      <c r="V117" s="236">
        <v>34</v>
      </c>
      <c r="W117" s="236">
        <v>34</v>
      </c>
      <c r="X117" s="236">
        <v>34</v>
      </c>
      <c r="Y117" s="236">
        <v>34</v>
      </c>
      <c r="Z117" s="236">
        <v>34</v>
      </c>
      <c r="AA117" s="236">
        <v>34</v>
      </c>
      <c r="AB117" s="236">
        <v>34</v>
      </c>
      <c r="AC117" s="236">
        <v>34</v>
      </c>
      <c r="AD117" s="236">
        <v>34</v>
      </c>
      <c r="AE117" s="236">
        <v>34</v>
      </c>
      <c r="AF117" s="236">
        <v>34</v>
      </c>
      <c r="AG117" s="236">
        <v>34</v>
      </c>
      <c r="AH117" s="236">
        <v>34</v>
      </c>
      <c r="AI117" s="236">
        <v>34</v>
      </c>
      <c r="AJ117" s="236">
        <v>34</v>
      </c>
      <c r="AK117" s="236">
        <v>34</v>
      </c>
      <c r="AL117" s="236">
        <v>34</v>
      </c>
      <c r="AM117" s="236">
        <v>34</v>
      </c>
      <c r="AN117" s="236">
        <v>34</v>
      </c>
      <c r="AO117" s="236">
        <v>34</v>
      </c>
      <c r="AP117" s="236">
        <v>34</v>
      </c>
      <c r="AQ117" s="236">
        <v>34</v>
      </c>
      <c r="AR117" s="236">
        <v>34</v>
      </c>
      <c r="AS117" s="236">
        <v>34</v>
      </c>
      <c r="AT117" s="236">
        <v>34</v>
      </c>
      <c r="AU117" s="236">
        <v>34</v>
      </c>
      <c r="AV117" s="236">
        <v>34</v>
      </c>
      <c r="AW117" s="236">
        <v>34</v>
      </c>
      <c r="AX117" s="236">
        <v>34</v>
      </c>
    </row>
    <row r="118" spans="1:50" x14ac:dyDescent="0.25">
      <c r="A118" s="233" t="s">
        <v>450</v>
      </c>
      <c r="B118" s="172">
        <v>0</v>
      </c>
      <c r="C118" s="236">
        <v>0</v>
      </c>
      <c r="D118" s="236">
        <v>0</v>
      </c>
      <c r="E118" s="236">
        <v>0</v>
      </c>
      <c r="F118" s="236">
        <v>0</v>
      </c>
      <c r="G118" s="236">
        <v>0</v>
      </c>
      <c r="H118" s="236">
        <v>0</v>
      </c>
      <c r="I118" s="236">
        <v>0</v>
      </c>
      <c r="J118" s="236">
        <v>0</v>
      </c>
      <c r="K118" s="236">
        <v>0</v>
      </c>
      <c r="L118" s="236">
        <v>0</v>
      </c>
      <c r="M118" s="236">
        <v>0</v>
      </c>
      <c r="N118" s="236">
        <v>0</v>
      </c>
      <c r="O118" s="236">
        <v>0</v>
      </c>
      <c r="P118" s="236">
        <v>0</v>
      </c>
      <c r="Q118" s="236">
        <v>0</v>
      </c>
      <c r="R118" s="236">
        <v>0</v>
      </c>
      <c r="S118" s="236">
        <v>0</v>
      </c>
      <c r="T118" s="236">
        <v>0</v>
      </c>
      <c r="U118" s="236">
        <v>0</v>
      </c>
      <c r="V118" s="236">
        <v>0</v>
      </c>
      <c r="W118" s="236">
        <v>0</v>
      </c>
      <c r="X118" s="236">
        <v>0</v>
      </c>
      <c r="Y118" s="236">
        <v>0</v>
      </c>
      <c r="Z118" s="236">
        <v>0</v>
      </c>
      <c r="AA118" s="236">
        <v>0</v>
      </c>
      <c r="AB118" s="236">
        <v>1</v>
      </c>
      <c r="AC118" s="236">
        <v>1</v>
      </c>
      <c r="AD118" s="236">
        <v>1</v>
      </c>
      <c r="AE118" s="236">
        <v>1</v>
      </c>
      <c r="AF118" s="236">
        <v>1</v>
      </c>
      <c r="AG118" s="236">
        <v>1</v>
      </c>
      <c r="AH118" s="236">
        <v>1</v>
      </c>
      <c r="AI118" s="236">
        <v>1</v>
      </c>
      <c r="AJ118" s="236">
        <v>1</v>
      </c>
      <c r="AK118" s="236">
        <v>1</v>
      </c>
      <c r="AL118" s="236">
        <v>1</v>
      </c>
      <c r="AM118" s="236">
        <v>1</v>
      </c>
      <c r="AN118" s="236">
        <v>1</v>
      </c>
      <c r="AO118" s="236">
        <v>1</v>
      </c>
      <c r="AP118" s="236">
        <v>1</v>
      </c>
      <c r="AQ118" s="236">
        <v>1</v>
      </c>
      <c r="AR118" s="236">
        <v>1</v>
      </c>
      <c r="AS118" s="236">
        <v>1</v>
      </c>
      <c r="AT118" s="236">
        <v>1</v>
      </c>
      <c r="AU118" s="236">
        <v>1</v>
      </c>
      <c r="AV118" s="236">
        <v>1</v>
      </c>
      <c r="AW118" s="236">
        <v>1</v>
      </c>
      <c r="AX118" s="236">
        <v>1</v>
      </c>
    </row>
    <row r="119" spans="1:50" x14ac:dyDescent="0.25">
      <c r="A119" s="233" t="s">
        <v>451</v>
      </c>
      <c r="B119" s="165">
        <v>0</v>
      </c>
      <c r="C119" s="236">
        <v>35</v>
      </c>
      <c r="D119" s="236">
        <v>75</v>
      </c>
      <c r="E119" s="236">
        <v>115</v>
      </c>
      <c r="F119" s="236">
        <v>154</v>
      </c>
      <c r="G119" s="236">
        <v>206</v>
      </c>
      <c r="H119" s="236">
        <v>231</v>
      </c>
      <c r="I119" s="236">
        <v>279</v>
      </c>
      <c r="J119" s="236">
        <v>335</v>
      </c>
      <c r="K119" s="236">
        <v>374</v>
      </c>
      <c r="L119" s="236">
        <v>429</v>
      </c>
      <c r="M119" s="236">
        <v>492</v>
      </c>
      <c r="N119" s="236">
        <v>551</v>
      </c>
      <c r="O119" s="236">
        <v>627</v>
      </c>
      <c r="P119" s="236">
        <v>715</v>
      </c>
      <c r="Q119" s="236">
        <v>770</v>
      </c>
      <c r="R119" s="236">
        <v>890</v>
      </c>
      <c r="S119" s="236">
        <v>947</v>
      </c>
      <c r="T119" s="236">
        <v>1032</v>
      </c>
      <c r="U119" s="236">
        <v>1138</v>
      </c>
      <c r="V119" s="236">
        <v>1201</v>
      </c>
      <c r="W119" s="236">
        <v>1280</v>
      </c>
      <c r="X119" s="236">
        <v>1369</v>
      </c>
      <c r="Y119" s="236">
        <v>1460</v>
      </c>
      <c r="Z119" s="236">
        <v>1533</v>
      </c>
      <c r="AA119" s="236">
        <v>1591</v>
      </c>
      <c r="AB119" s="236">
        <v>1655</v>
      </c>
      <c r="AC119" s="236">
        <v>1787</v>
      </c>
      <c r="AD119" s="236">
        <v>1979</v>
      </c>
      <c r="AE119" s="236">
        <v>2062</v>
      </c>
      <c r="AF119" s="236">
        <v>2173</v>
      </c>
      <c r="AG119" s="236">
        <v>2304</v>
      </c>
      <c r="AH119" s="236">
        <v>2407</v>
      </c>
      <c r="AI119" s="236">
        <v>2485</v>
      </c>
      <c r="AJ119" s="236">
        <v>2622</v>
      </c>
      <c r="AK119" s="236">
        <v>2724</v>
      </c>
      <c r="AL119" s="236">
        <v>2789</v>
      </c>
      <c r="AM119" s="236">
        <v>2835</v>
      </c>
      <c r="AN119" s="236">
        <v>2950</v>
      </c>
      <c r="AO119" s="236">
        <v>2993</v>
      </c>
      <c r="AP119" s="236">
        <v>3053</v>
      </c>
      <c r="AQ119" s="236">
        <v>3157</v>
      </c>
      <c r="AR119" s="236">
        <v>3229</v>
      </c>
      <c r="AS119" s="236">
        <v>3404</v>
      </c>
      <c r="AT119" s="236">
        <v>3496</v>
      </c>
      <c r="AU119" s="236">
        <v>3575</v>
      </c>
      <c r="AV119" s="236">
        <v>3670</v>
      </c>
      <c r="AW119" s="236">
        <v>3805</v>
      </c>
      <c r="AX119" s="236">
        <v>3889</v>
      </c>
    </row>
    <row r="120" spans="1:50" x14ac:dyDescent="0.25">
      <c r="A120" s="233" t="s">
        <v>452</v>
      </c>
      <c r="B120" s="172">
        <v>0</v>
      </c>
      <c r="C120" s="236">
        <v>1</v>
      </c>
      <c r="D120" s="236">
        <v>1</v>
      </c>
      <c r="E120" s="236">
        <v>2</v>
      </c>
      <c r="F120" s="236">
        <v>2</v>
      </c>
      <c r="G120" s="236">
        <v>2</v>
      </c>
      <c r="H120" s="236">
        <v>2</v>
      </c>
      <c r="I120" s="236">
        <v>2</v>
      </c>
      <c r="J120" s="236">
        <v>2</v>
      </c>
      <c r="K120" s="236">
        <v>2</v>
      </c>
      <c r="L120" s="236">
        <v>5</v>
      </c>
      <c r="M120" s="236">
        <v>12</v>
      </c>
      <c r="N120" s="236">
        <v>16</v>
      </c>
      <c r="O120" s="236">
        <v>22</v>
      </c>
      <c r="P120" s="236">
        <v>27</v>
      </c>
      <c r="Q120" s="236">
        <v>30</v>
      </c>
      <c r="R120" s="236">
        <v>43</v>
      </c>
      <c r="S120" s="236">
        <v>46</v>
      </c>
      <c r="T120" s="236">
        <v>53</v>
      </c>
      <c r="U120" s="236">
        <v>54</v>
      </c>
      <c r="V120" s="236">
        <v>58</v>
      </c>
      <c r="W120" s="236">
        <v>60</v>
      </c>
      <c r="X120" s="236">
        <v>78</v>
      </c>
      <c r="Y120" s="236">
        <v>80</v>
      </c>
      <c r="Z120" s="236">
        <v>89</v>
      </c>
      <c r="AA120" s="236">
        <v>103</v>
      </c>
      <c r="AB120" s="236">
        <v>106</v>
      </c>
      <c r="AC120" s="236">
        <v>111</v>
      </c>
      <c r="AD120" s="236">
        <v>115</v>
      </c>
      <c r="AE120" s="236">
        <v>120</v>
      </c>
      <c r="AF120" s="236">
        <v>120</v>
      </c>
      <c r="AG120" s="236">
        <v>121</v>
      </c>
      <c r="AH120" s="236">
        <v>127</v>
      </c>
      <c r="AI120" s="236">
        <v>135</v>
      </c>
      <c r="AJ120" s="236">
        <v>144</v>
      </c>
      <c r="AK120" s="236">
        <v>147</v>
      </c>
      <c r="AL120" s="236">
        <v>147</v>
      </c>
      <c r="AM120" s="236">
        <v>147</v>
      </c>
      <c r="AN120" s="236">
        <v>148</v>
      </c>
      <c r="AO120" s="236">
        <v>150</v>
      </c>
      <c r="AP120" s="236">
        <v>160</v>
      </c>
      <c r="AQ120" s="236">
        <v>161</v>
      </c>
      <c r="AR120" s="236">
        <v>161</v>
      </c>
      <c r="AS120" s="236">
        <v>162</v>
      </c>
      <c r="AT120" s="236">
        <v>166</v>
      </c>
      <c r="AU120" s="236">
        <v>168</v>
      </c>
      <c r="AV120" s="236">
        <v>169</v>
      </c>
      <c r="AW120" s="236">
        <v>169</v>
      </c>
      <c r="AX120" s="236">
        <v>171</v>
      </c>
    </row>
    <row r="121" spans="1:50" x14ac:dyDescent="0.25">
      <c r="A121" s="233" t="s">
        <v>487</v>
      </c>
      <c r="B121" s="165">
        <v>0</v>
      </c>
      <c r="C121" s="236">
        <v>0</v>
      </c>
      <c r="D121" s="236">
        <v>0</v>
      </c>
      <c r="E121" s="236">
        <v>0</v>
      </c>
      <c r="F121" s="236">
        <v>0</v>
      </c>
      <c r="G121" s="236">
        <v>0</v>
      </c>
      <c r="H121" s="236">
        <v>0</v>
      </c>
      <c r="I121" s="236">
        <v>0</v>
      </c>
      <c r="J121" s="236">
        <v>0</v>
      </c>
      <c r="K121" s="236">
        <v>0</v>
      </c>
      <c r="L121" s="236">
        <v>0</v>
      </c>
      <c r="M121" s="236">
        <v>0</v>
      </c>
      <c r="N121" s="236">
        <v>0</v>
      </c>
      <c r="O121" s="236">
        <v>0</v>
      </c>
      <c r="P121" s="236">
        <v>0</v>
      </c>
      <c r="Q121" s="236">
        <v>0</v>
      </c>
      <c r="R121" s="236">
        <v>0</v>
      </c>
      <c r="S121" s="236">
        <v>0</v>
      </c>
      <c r="T121" s="236">
        <v>0</v>
      </c>
      <c r="U121" s="236">
        <v>0</v>
      </c>
      <c r="V121" s="236">
        <v>0</v>
      </c>
      <c r="W121" s="236">
        <v>0</v>
      </c>
      <c r="X121" s="236">
        <v>0</v>
      </c>
      <c r="Y121" s="236">
        <v>0</v>
      </c>
      <c r="Z121" s="236">
        <v>0</v>
      </c>
      <c r="AA121" s="236">
        <v>0</v>
      </c>
      <c r="AB121" s="236">
        <v>0</v>
      </c>
      <c r="AC121" s="236">
        <v>0</v>
      </c>
      <c r="AD121" s="236">
        <v>0</v>
      </c>
      <c r="AE121" s="236">
        <v>0</v>
      </c>
      <c r="AF121" s="236">
        <v>0</v>
      </c>
      <c r="AG121" s="236">
        <v>0</v>
      </c>
      <c r="AH121" s="236">
        <v>0</v>
      </c>
      <c r="AI121" s="236">
        <v>0</v>
      </c>
      <c r="AJ121" s="236">
        <v>0</v>
      </c>
      <c r="AK121" s="236">
        <v>0</v>
      </c>
      <c r="AL121" s="236">
        <v>0</v>
      </c>
      <c r="AM121" s="236">
        <v>0</v>
      </c>
      <c r="AN121" s="236">
        <v>0</v>
      </c>
      <c r="AO121" s="236">
        <v>0</v>
      </c>
      <c r="AP121" s="236">
        <v>0</v>
      </c>
      <c r="AQ121" s="236">
        <v>0</v>
      </c>
      <c r="AR121" s="236">
        <v>0</v>
      </c>
      <c r="AS121" s="236">
        <v>0</v>
      </c>
      <c r="AT121" s="236">
        <v>0</v>
      </c>
      <c r="AU121" s="236">
        <v>0</v>
      </c>
      <c r="AV121" s="236">
        <v>0</v>
      </c>
      <c r="AW121" s="236">
        <v>0</v>
      </c>
      <c r="AX121" s="236">
        <v>1</v>
      </c>
    </row>
    <row r="122" spans="1:50" x14ac:dyDescent="0.25">
      <c r="A122" s="233" t="s">
        <v>453</v>
      </c>
      <c r="B122" s="172">
        <v>0</v>
      </c>
      <c r="C122" s="236">
        <v>0</v>
      </c>
      <c r="D122" s="236">
        <v>0</v>
      </c>
      <c r="E122" s="236">
        <v>0</v>
      </c>
      <c r="F122" s="236">
        <v>0</v>
      </c>
      <c r="G122" s="236">
        <v>0</v>
      </c>
      <c r="H122" s="236">
        <v>0</v>
      </c>
      <c r="I122" s="236">
        <v>0</v>
      </c>
      <c r="J122" s="236">
        <v>0</v>
      </c>
      <c r="K122" s="236">
        <v>0</v>
      </c>
      <c r="L122" s="236">
        <v>0</v>
      </c>
      <c r="M122" s="236">
        <v>0</v>
      </c>
      <c r="N122" s="236">
        <v>0</v>
      </c>
      <c r="O122" s="236">
        <v>0</v>
      </c>
      <c r="P122" s="236">
        <v>1</v>
      </c>
      <c r="Q122" s="236">
        <v>2</v>
      </c>
      <c r="R122" s="236">
        <v>2</v>
      </c>
      <c r="S122" s="236">
        <v>2</v>
      </c>
      <c r="T122" s="236">
        <v>3</v>
      </c>
      <c r="U122" s="236">
        <v>3</v>
      </c>
      <c r="V122" s="236">
        <v>3</v>
      </c>
      <c r="W122" s="236">
        <v>3</v>
      </c>
      <c r="X122" s="236">
        <v>3</v>
      </c>
      <c r="Y122" s="236">
        <v>5</v>
      </c>
      <c r="Z122" s="236">
        <v>5</v>
      </c>
      <c r="AA122" s="236">
        <v>5</v>
      </c>
      <c r="AB122" s="236">
        <v>5</v>
      </c>
      <c r="AC122" s="236">
        <v>5</v>
      </c>
      <c r="AD122" s="236">
        <v>8</v>
      </c>
      <c r="AE122" s="236">
        <v>8</v>
      </c>
      <c r="AF122" s="236">
        <v>8</v>
      </c>
      <c r="AG122" s="236">
        <v>8</v>
      </c>
      <c r="AH122" s="236">
        <v>8</v>
      </c>
      <c r="AI122" s="236">
        <v>10</v>
      </c>
      <c r="AJ122" s="236">
        <v>10</v>
      </c>
      <c r="AK122" s="236">
        <v>10</v>
      </c>
      <c r="AL122" s="236">
        <v>10</v>
      </c>
      <c r="AM122" s="236">
        <v>10</v>
      </c>
      <c r="AN122" s="236">
        <v>10</v>
      </c>
      <c r="AO122" s="236">
        <v>10</v>
      </c>
      <c r="AP122" s="236">
        <v>11</v>
      </c>
      <c r="AQ122" s="236">
        <v>11</v>
      </c>
      <c r="AR122" s="236">
        <v>11</v>
      </c>
      <c r="AS122" s="236">
        <v>11</v>
      </c>
      <c r="AT122" s="236">
        <v>11</v>
      </c>
      <c r="AU122" s="236">
        <v>11</v>
      </c>
      <c r="AV122" s="236">
        <v>12</v>
      </c>
      <c r="AW122" s="236">
        <v>12</v>
      </c>
      <c r="AX122" s="236">
        <v>12</v>
      </c>
    </row>
    <row r="123" spans="1:50" x14ac:dyDescent="0.25">
      <c r="A123" s="233" t="s">
        <v>454</v>
      </c>
      <c r="B123" s="165">
        <v>0</v>
      </c>
      <c r="C123" s="236">
        <v>2</v>
      </c>
      <c r="D123" s="236">
        <v>8</v>
      </c>
      <c r="E123" s="236">
        <v>19</v>
      </c>
      <c r="F123" s="236">
        <v>21</v>
      </c>
      <c r="G123" s="236">
        <v>29</v>
      </c>
      <c r="H123" s="236">
        <v>29</v>
      </c>
      <c r="I123" s="236">
        <v>29</v>
      </c>
      <c r="J123" s="236">
        <v>48</v>
      </c>
      <c r="K123" s="236">
        <v>48</v>
      </c>
      <c r="L123" s="236">
        <v>66</v>
      </c>
      <c r="M123" s="236">
        <v>71</v>
      </c>
      <c r="N123" s="236">
        <v>75</v>
      </c>
      <c r="O123" s="236">
        <v>80</v>
      </c>
      <c r="P123" s="236">
        <v>96</v>
      </c>
      <c r="Q123" s="236">
        <v>97</v>
      </c>
      <c r="R123" s="236">
        <v>103</v>
      </c>
      <c r="S123" s="236">
        <v>103</v>
      </c>
      <c r="T123" s="236">
        <v>105</v>
      </c>
      <c r="U123" s="236">
        <v>107</v>
      </c>
      <c r="V123" s="236">
        <v>107</v>
      </c>
      <c r="W123" s="236">
        <v>111</v>
      </c>
      <c r="X123" s="236">
        <v>112</v>
      </c>
      <c r="Y123" s="236">
        <v>112</v>
      </c>
      <c r="Z123" s="236">
        <v>116</v>
      </c>
      <c r="AA123" s="236">
        <v>123</v>
      </c>
      <c r="AB123" s="236">
        <v>130</v>
      </c>
      <c r="AC123" s="236">
        <v>133</v>
      </c>
      <c r="AD123" s="236">
        <v>145</v>
      </c>
      <c r="AE123" s="236">
        <v>148</v>
      </c>
      <c r="AF123" s="236">
        <v>153</v>
      </c>
      <c r="AG123" s="236">
        <v>160</v>
      </c>
      <c r="AH123" s="236">
        <v>160</v>
      </c>
      <c r="AI123" s="236">
        <v>165</v>
      </c>
      <c r="AJ123" s="236">
        <v>165</v>
      </c>
      <c r="AK123" s="236">
        <v>165</v>
      </c>
      <c r="AL123" s="236">
        <v>179</v>
      </c>
      <c r="AM123" s="236">
        <v>179</v>
      </c>
      <c r="AN123" s="236">
        <v>190</v>
      </c>
      <c r="AO123" s="236">
        <v>193</v>
      </c>
      <c r="AP123" s="236">
        <v>204</v>
      </c>
      <c r="AQ123" s="236">
        <v>208</v>
      </c>
      <c r="AR123" s="236">
        <v>239</v>
      </c>
      <c r="AS123" s="236">
        <v>251</v>
      </c>
      <c r="AT123" s="236">
        <v>251</v>
      </c>
      <c r="AU123" s="236">
        <v>256</v>
      </c>
      <c r="AV123" s="236">
        <v>259</v>
      </c>
      <c r="AW123" s="236">
        <v>259</v>
      </c>
      <c r="AX123" s="236">
        <v>263</v>
      </c>
    </row>
    <row r="124" spans="1:50" x14ac:dyDescent="0.25">
      <c r="A124" s="233" t="s">
        <v>455</v>
      </c>
      <c r="B124" s="172">
        <v>0</v>
      </c>
      <c r="C124" s="236">
        <v>30</v>
      </c>
      <c r="D124" s="236">
        <v>68</v>
      </c>
      <c r="E124" s="236">
        <v>99</v>
      </c>
      <c r="F124" s="236">
        <v>128</v>
      </c>
      <c r="G124" s="236">
        <v>166</v>
      </c>
      <c r="H124" s="236">
        <v>201</v>
      </c>
      <c r="I124" s="236">
        <v>263</v>
      </c>
      <c r="J124" s="236">
        <v>293</v>
      </c>
      <c r="K124" s="236">
        <v>321</v>
      </c>
      <c r="L124" s="236">
        <v>360</v>
      </c>
      <c r="M124" s="236">
        <v>389</v>
      </c>
      <c r="N124" s="236">
        <v>399</v>
      </c>
      <c r="O124" s="236">
        <v>408</v>
      </c>
      <c r="P124" s="236">
        <v>414</v>
      </c>
      <c r="Q124" s="236">
        <v>418</v>
      </c>
      <c r="R124" s="236">
        <v>422</v>
      </c>
      <c r="S124" s="236">
        <v>426</v>
      </c>
      <c r="T124" s="236">
        <v>426</v>
      </c>
      <c r="U124" s="236">
        <v>426</v>
      </c>
      <c r="V124" s="236">
        <v>427</v>
      </c>
      <c r="W124" s="236">
        <v>427</v>
      </c>
      <c r="X124" s="236">
        <v>427</v>
      </c>
      <c r="Y124" s="236">
        <v>427</v>
      </c>
      <c r="Z124" s="236">
        <v>427</v>
      </c>
      <c r="AA124" s="236">
        <v>432</v>
      </c>
      <c r="AB124" s="236">
        <v>432</v>
      </c>
      <c r="AC124" s="236">
        <v>432</v>
      </c>
      <c r="AD124" s="236">
        <v>432</v>
      </c>
      <c r="AE124" s="236">
        <v>432</v>
      </c>
      <c r="AF124" s="236">
        <v>432</v>
      </c>
      <c r="AG124" s="236">
        <v>432</v>
      </c>
      <c r="AH124" s="236">
        <v>432</v>
      </c>
      <c r="AI124" s="236">
        <v>432</v>
      </c>
      <c r="AJ124" s="236">
        <v>432</v>
      </c>
      <c r="AK124" s="236">
        <v>432</v>
      </c>
      <c r="AL124" s="236">
        <v>432</v>
      </c>
      <c r="AM124" s="236">
        <v>432</v>
      </c>
      <c r="AN124" s="236">
        <v>432</v>
      </c>
      <c r="AO124" s="236">
        <v>433</v>
      </c>
      <c r="AP124" s="236">
        <v>433</v>
      </c>
      <c r="AQ124" s="236">
        <v>434</v>
      </c>
      <c r="AR124" s="236">
        <v>436</v>
      </c>
      <c r="AS124" s="236">
        <v>439</v>
      </c>
      <c r="AT124" s="236">
        <v>444</v>
      </c>
      <c r="AU124" s="236">
        <v>454</v>
      </c>
      <c r="AV124" s="236">
        <v>486</v>
      </c>
      <c r="AW124" s="236">
        <v>512</v>
      </c>
      <c r="AX124" s="236">
        <v>528</v>
      </c>
    </row>
    <row r="125" spans="1:50" x14ac:dyDescent="0.25">
      <c r="A125" s="233" t="s">
        <v>456</v>
      </c>
      <c r="B125" s="165">
        <v>0</v>
      </c>
      <c r="C125" s="236">
        <v>8</v>
      </c>
      <c r="D125" s="236">
        <v>20</v>
      </c>
      <c r="E125" s="236">
        <v>20</v>
      </c>
      <c r="F125" s="236">
        <v>25</v>
      </c>
      <c r="G125" s="236">
        <v>37</v>
      </c>
      <c r="H125" s="236">
        <v>43</v>
      </c>
      <c r="I125" s="236">
        <v>49</v>
      </c>
      <c r="J125" s="236">
        <v>54</v>
      </c>
      <c r="K125" s="236">
        <v>60</v>
      </c>
      <c r="L125" s="236">
        <v>65</v>
      </c>
      <c r="M125" s="236">
        <v>69</v>
      </c>
      <c r="N125" s="236">
        <v>70</v>
      </c>
      <c r="O125" s="236">
        <v>70</v>
      </c>
      <c r="P125" s="236">
        <v>70</v>
      </c>
      <c r="Q125" s="236">
        <v>70</v>
      </c>
      <c r="R125" s="236">
        <v>74</v>
      </c>
      <c r="S125" s="236">
        <v>74</v>
      </c>
      <c r="T125" s="236">
        <v>74</v>
      </c>
      <c r="U125" s="236">
        <v>74</v>
      </c>
      <c r="V125" s="236">
        <v>74</v>
      </c>
      <c r="W125" s="236">
        <v>74</v>
      </c>
      <c r="X125" s="236">
        <v>74</v>
      </c>
      <c r="Y125" s="236">
        <v>74</v>
      </c>
      <c r="Z125" s="236">
        <v>74</v>
      </c>
      <c r="AA125" s="236">
        <v>75</v>
      </c>
      <c r="AB125" s="236">
        <v>75</v>
      </c>
      <c r="AC125" s="236">
        <v>75</v>
      </c>
      <c r="AD125" s="236">
        <v>75</v>
      </c>
      <c r="AE125" s="236">
        <v>75</v>
      </c>
      <c r="AF125" s="236">
        <v>75</v>
      </c>
      <c r="AG125" s="236">
        <v>75</v>
      </c>
      <c r="AH125" s="236">
        <v>75</v>
      </c>
      <c r="AI125" s="236">
        <v>75</v>
      </c>
      <c r="AJ125" s="236">
        <v>75</v>
      </c>
      <c r="AK125" s="236">
        <v>76</v>
      </c>
      <c r="AL125" s="236">
        <v>78</v>
      </c>
      <c r="AM125" s="236">
        <v>78</v>
      </c>
      <c r="AN125" s="236">
        <v>78</v>
      </c>
      <c r="AO125" s="236">
        <v>78</v>
      </c>
      <c r="AP125" s="236">
        <v>78</v>
      </c>
      <c r="AQ125" s="236">
        <v>78</v>
      </c>
      <c r="AR125" s="236">
        <v>84</v>
      </c>
      <c r="AS125" s="236">
        <v>98</v>
      </c>
      <c r="AT125" s="236">
        <v>106</v>
      </c>
      <c r="AU125" s="236">
        <v>132</v>
      </c>
      <c r="AV125" s="236">
        <v>151</v>
      </c>
      <c r="AW125" s="236">
        <v>162</v>
      </c>
      <c r="AX125" s="236">
        <v>174</v>
      </c>
    </row>
    <row r="126" spans="1:50" x14ac:dyDescent="0.25">
      <c r="A126" s="233" t="s">
        <v>457</v>
      </c>
      <c r="B126" s="172">
        <v>0</v>
      </c>
      <c r="C126" s="236">
        <v>0</v>
      </c>
      <c r="D126" s="236">
        <v>0</v>
      </c>
      <c r="E126" s="236">
        <v>0</v>
      </c>
      <c r="F126" s="236">
        <v>0</v>
      </c>
      <c r="G126" s="236">
        <v>0</v>
      </c>
      <c r="H126" s="236">
        <v>0</v>
      </c>
      <c r="I126" s="236">
        <v>0</v>
      </c>
      <c r="J126" s="236">
        <v>0</v>
      </c>
      <c r="K126" s="236">
        <v>1</v>
      </c>
      <c r="L126" s="236">
        <v>1</v>
      </c>
      <c r="M126" s="236">
        <v>1</v>
      </c>
      <c r="N126" s="236">
        <v>1</v>
      </c>
      <c r="O126" s="236">
        <v>1</v>
      </c>
      <c r="P126" s="236">
        <v>1</v>
      </c>
      <c r="Q126" s="236">
        <v>1</v>
      </c>
      <c r="R126" s="236">
        <v>1</v>
      </c>
      <c r="S126" s="236">
        <v>1</v>
      </c>
      <c r="T126" s="236">
        <v>1</v>
      </c>
      <c r="U126" s="236">
        <v>1</v>
      </c>
      <c r="V126" s="236">
        <v>1</v>
      </c>
      <c r="W126" s="236">
        <v>1</v>
      </c>
      <c r="X126" s="236">
        <v>1</v>
      </c>
      <c r="Y126" s="236">
        <v>1</v>
      </c>
      <c r="Z126" s="236">
        <v>1</v>
      </c>
      <c r="AA126" s="236">
        <v>1</v>
      </c>
      <c r="AB126" s="236">
        <v>1</v>
      </c>
      <c r="AC126" s="236">
        <v>1</v>
      </c>
      <c r="AD126" s="236">
        <v>1</v>
      </c>
      <c r="AE126" s="236">
        <v>1</v>
      </c>
      <c r="AF126" s="236">
        <v>1</v>
      </c>
      <c r="AG126" s="236">
        <v>1</v>
      </c>
      <c r="AH126" s="236">
        <v>1</v>
      </c>
      <c r="AI126" s="236">
        <v>1</v>
      </c>
      <c r="AJ126" s="236">
        <v>1</v>
      </c>
      <c r="AK126" s="236">
        <v>1</v>
      </c>
      <c r="AL126" s="236">
        <v>1</v>
      </c>
      <c r="AM126" s="236">
        <v>1</v>
      </c>
      <c r="AN126" s="236">
        <v>1</v>
      </c>
      <c r="AO126" s="236">
        <v>1</v>
      </c>
      <c r="AP126" s="236">
        <v>1</v>
      </c>
      <c r="AQ126" s="236">
        <v>1</v>
      </c>
      <c r="AR126" s="236">
        <v>1</v>
      </c>
      <c r="AS126" s="236">
        <v>1</v>
      </c>
      <c r="AT126" s="236">
        <v>1</v>
      </c>
      <c r="AU126" s="236">
        <v>1</v>
      </c>
      <c r="AV126" s="236">
        <v>1</v>
      </c>
      <c r="AW126" s="236">
        <v>1</v>
      </c>
      <c r="AX126" s="236">
        <v>1</v>
      </c>
    </row>
    <row r="127" spans="1:50" x14ac:dyDescent="0.25">
      <c r="A127" s="233" t="s">
        <v>458</v>
      </c>
      <c r="B127" s="165">
        <v>0</v>
      </c>
      <c r="C127" s="236">
        <v>0</v>
      </c>
      <c r="D127" s="236">
        <v>0</v>
      </c>
      <c r="E127" s="236">
        <v>0</v>
      </c>
      <c r="F127" s="236">
        <v>0</v>
      </c>
      <c r="G127" s="236">
        <v>0</v>
      </c>
      <c r="H127" s="236">
        <v>0</v>
      </c>
      <c r="I127" s="236">
        <v>0</v>
      </c>
      <c r="J127" s="236">
        <v>0</v>
      </c>
      <c r="K127" s="236">
        <v>0</v>
      </c>
      <c r="L127" s="236">
        <v>0</v>
      </c>
      <c r="M127" s="236">
        <v>0</v>
      </c>
      <c r="N127" s="236">
        <v>0</v>
      </c>
      <c r="O127" s="236">
        <v>0</v>
      </c>
      <c r="P127" s="236">
        <v>0</v>
      </c>
      <c r="Q127" s="236">
        <v>1</v>
      </c>
      <c r="R127" s="236">
        <v>1</v>
      </c>
      <c r="S127" s="236">
        <v>1</v>
      </c>
      <c r="T127" s="236">
        <v>1</v>
      </c>
      <c r="U127" s="236">
        <v>1</v>
      </c>
      <c r="V127" s="236">
        <v>1</v>
      </c>
      <c r="W127" s="236">
        <v>1</v>
      </c>
      <c r="X127" s="236">
        <v>1</v>
      </c>
      <c r="Y127" s="236">
        <v>1</v>
      </c>
      <c r="Z127" s="236">
        <v>1</v>
      </c>
      <c r="AA127" s="236">
        <v>1</v>
      </c>
      <c r="AB127" s="236">
        <v>1</v>
      </c>
      <c r="AC127" s="236">
        <v>1</v>
      </c>
      <c r="AD127" s="236">
        <v>1</v>
      </c>
      <c r="AE127" s="236">
        <v>1</v>
      </c>
      <c r="AF127" s="236">
        <v>1</v>
      </c>
      <c r="AG127" s="236">
        <v>1</v>
      </c>
      <c r="AH127" s="236">
        <v>1</v>
      </c>
      <c r="AI127" s="236">
        <v>1</v>
      </c>
      <c r="AJ127" s="236">
        <v>1</v>
      </c>
      <c r="AK127" s="236">
        <v>1</v>
      </c>
      <c r="AL127" s="236">
        <v>1</v>
      </c>
      <c r="AM127" s="236">
        <v>1</v>
      </c>
      <c r="AN127" s="236">
        <v>1</v>
      </c>
      <c r="AO127" s="236">
        <v>1</v>
      </c>
      <c r="AP127" s="236">
        <v>1</v>
      </c>
      <c r="AQ127" s="236">
        <v>1</v>
      </c>
      <c r="AR127" s="236">
        <v>1</v>
      </c>
      <c r="AS127" s="236">
        <v>1</v>
      </c>
      <c r="AT127" s="236">
        <v>1</v>
      </c>
      <c r="AU127" s="236">
        <v>1</v>
      </c>
      <c r="AV127" s="236">
        <v>1</v>
      </c>
      <c r="AW127" s="236">
        <v>1</v>
      </c>
      <c r="AX127" s="236">
        <v>1</v>
      </c>
    </row>
    <row r="128" spans="1:50" x14ac:dyDescent="0.25">
      <c r="A128" s="233" t="s">
        <v>459</v>
      </c>
      <c r="B128" s="172">
        <v>0</v>
      </c>
      <c r="C128" s="236">
        <v>0</v>
      </c>
      <c r="D128" s="236">
        <v>0</v>
      </c>
      <c r="E128" s="236">
        <v>3</v>
      </c>
      <c r="F128" s="236">
        <v>3</v>
      </c>
      <c r="G128" s="236">
        <v>3</v>
      </c>
      <c r="H128" s="236">
        <v>3</v>
      </c>
      <c r="I128" s="236">
        <v>3</v>
      </c>
      <c r="J128" s="236">
        <v>6</v>
      </c>
      <c r="K128" s="236">
        <v>8</v>
      </c>
      <c r="L128" s="236">
        <v>9</v>
      </c>
      <c r="M128" s="236">
        <v>9</v>
      </c>
      <c r="N128" s="236">
        <v>10</v>
      </c>
      <c r="O128" s="236">
        <v>14</v>
      </c>
      <c r="P128" s="236">
        <v>17</v>
      </c>
      <c r="Q128" s="236">
        <v>19</v>
      </c>
      <c r="R128" s="236">
        <v>22</v>
      </c>
      <c r="S128" s="236">
        <v>22</v>
      </c>
      <c r="T128" s="236">
        <v>23</v>
      </c>
      <c r="U128" s="236">
        <v>23</v>
      </c>
      <c r="V128" s="236">
        <v>24</v>
      </c>
      <c r="W128" s="236">
        <v>24</v>
      </c>
      <c r="X128" s="236">
        <v>24</v>
      </c>
      <c r="Y128" s="236">
        <v>25</v>
      </c>
      <c r="Z128" s="236">
        <v>25</v>
      </c>
      <c r="AA128" s="236">
        <v>25</v>
      </c>
      <c r="AB128" s="236">
        <v>26</v>
      </c>
      <c r="AC128" s="236">
        <v>27</v>
      </c>
      <c r="AD128" s="236">
        <v>31</v>
      </c>
      <c r="AE128" s="236">
        <v>36</v>
      </c>
      <c r="AF128" s="236">
        <v>39</v>
      </c>
      <c r="AG128" s="236">
        <v>39</v>
      </c>
      <c r="AH128" s="236">
        <v>41</v>
      </c>
      <c r="AI128" s="236">
        <v>44</v>
      </c>
      <c r="AJ128" s="236">
        <v>44</v>
      </c>
      <c r="AK128" s="236">
        <v>44</v>
      </c>
      <c r="AL128" s="236">
        <v>45</v>
      </c>
      <c r="AM128" s="236">
        <v>45</v>
      </c>
      <c r="AN128" s="236">
        <v>48</v>
      </c>
      <c r="AO128" s="236">
        <v>53</v>
      </c>
      <c r="AP128" s="236">
        <v>54</v>
      </c>
      <c r="AQ128" s="236">
        <v>55</v>
      </c>
      <c r="AR128" s="236">
        <v>59</v>
      </c>
      <c r="AS128" s="236">
        <v>60</v>
      </c>
      <c r="AT128" s="236">
        <v>60</v>
      </c>
      <c r="AU128" s="236">
        <v>61</v>
      </c>
      <c r="AV128" s="236">
        <v>61</v>
      </c>
      <c r="AW128" s="236">
        <v>61</v>
      </c>
      <c r="AX128" s="236">
        <v>62</v>
      </c>
    </row>
    <row r="129" spans="1:50" x14ac:dyDescent="0.25">
      <c r="A129" s="233" t="s">
        <v>460</v>
      </c>
      <c r="B129" s="165">
        <v>0</v>
      </c>
      <c r="C129" s="236">
        <v>2</v>
      </c>
      <c r="D129" s="236">
        <v>9</v>
      </c>
      <c r="E129" s="236">
        <v>17</v>
      </c>
      <c r="F129" s="236">
        <v>22</v>
      </c>
      <c r="G129" s="236">
        <v>29</v>
      </c>
      <c r="H129" s="236">
        <v>32</v>
      </c>
      <c r="I129" s="236">
        <v>34</v>
      </c>
      <c r="J129" s="236">
        <v>34</v>
      </c>
      <c r="K129" s="236">
        <v>43</v>
      </c>
      <c r="L129" s="236">
        <v>50</v>
      </c>
      <c r="M129" s="236">
        <v>50</v>
      </c>
      <c r="N129" s="236">
        <v>50</v>
      </c>
      <c r="O129" s="236">
        <v>51</v>
      </c>
      <c r="P129" s="236">
        <v>52</v>
      </c>
      <c r="Q129" s="236">
        <v>52</v>
      </c>
      <c r="R129" s="236">
        <v>53</v>
      </c>
      <c r="S129" s="236">
        <v>56</v>
      </c>
      <c r="T129" s="236">
        <v>56</v>
      </c>
      <c r="U129" s="236">
        <v>58</v>
      </c>
      <c r="V129" s="236">
        <v>58</v>
      </c>
      <c r="W129" s="236">
        <v>58</v>
      </c>
      <c r="X129" s="236">
        <v>60</v>
      </c>
      <c r="Y129" s="236">
        <v>60</v>
      </c>
      <c r="Z129" s="236">
        <v>60</v>
      </c>
      <c r="AA129" s="236">
        <v>62</v>
      </c>
      <c r="AB129" s="236">
        <v>62</v>
      </c>
      <c r="AC129" s="236">
        <v>62</v>
      </c>
      <c r="AD129" s="236">
        <v>62</v>
      </c>
      <c r="AE129" s="236">
        <v>63</v>
      </c>
      <c r="AF129" s="236">
        <v>63</v>
      </c>
      <c r="AG129" s="236">
        <v>63</v>
      </c>
      <c r="AH129" s="236">
        <v>63</v>
      </c>
      <c r="AI129" s="236">
        <v>63</v>
      </c>
      <c r="AJ129" s="236">
        <v>63</v>
      </c>
      <c r="AK129" s="236">
        <v>63</v>
      </c>
      <c r="AL129" s="236">
        <v>63</v>
      </c>
      <c r="AM129" s="236">
        <v>63</v>
      </c>
      <c r="AN129" s="236">
        <v>63</v>
      </c>
      <c r="AO129" s="236">
        <v>63</v>
      </c>
      <c r="AP129" s="236">
        <v>63</v>
      </c>
      <c r="AQ129" s="236">
        <v>63</v>
      </c>
      <c r="AR129" s="236">
        <v>63</v>
      </c>
      <c r="AS129" s="236">
        <v>63</v>
      </c>
      <c r="AT129" s="236">
        <v>63</v>
      </c>
      <c r="AU129" s="236">
        <v>67</v>
      </c>
      <c r="AV129" s="236">
        <v>71</v>
      </c>
      <c r="AW129" s="236">
        <v>74</v>
      </c>
      <c r="AX129" s="236">
        <v>74</v>
      </c>
    </row>
    <row r="130" spans="1:50" x14ac:dyDescent="0.25">
      <c r="A130" s="233" t="s">
        <v>461</v>
      </c>
      <c r="B130" s="172">
        <v>0</v>
      </c>
      <c r="C130" s="236">
        <v>1</v>
      </c>
      <c r="D130" s="236">
        <v>2</v>
      </c>
      <c r="E130" s="236">
        <v>2</v>
      </c>
      <c r="F130" s="236">
        <v>2</v>
      </c>
      <c r="G130" s="236">
        <v>2</v>
      </c>
      <c r="H130" s="236">
        <v>8</v>
      </c>
      <c r="I130" s="236">
        <v>8</v>
      </c>
      <c r="J130" s="236">
        <v>8</v>
      </c>
      <c r="K130" s="236">
        <v>10</v>
      </c>
      <c r="L130" s="236">
        <v>11</v>
      </c>
      <c r="M130" s="236">
        <v>11</v>
      </c>
      <c r="N130" s="236">
        <v>13</v>
      </c>
      <c r="O130" s="236">
        <v>13</v>
      </c>
      <c r="P130" s="236">
        <v>13</v>
      </c>
      <c r="Q130" s="236">
        <v>13</v>
      </c>
      <c r="R130" s="236">
        <v>13</v>
      </c>
      <c r="S130" s="236">
        <v>13</v>
      </c>
      <c r="T130" s="236">
        <v>13</v>
      </c>
      <c r="U130" s="236">
        <v>13</v>
      </c>
      <c r="V130" s="236">
        <v>13</v>
      </c>
      <c r="W130" s="236">
        <v>13</v>
      </c>
      <c r="X130" s="236">
        <v>13</v>
      </c>
      <c r="Y130" s="236">
        <v>13</v>
      </c>
      <c r="Z130" s="236">
        <v>13</v>
      </c>
      <c r="AA130" s="236">
        <v>13</v>
      </c>
      <c r="AB130" s="236">
        <v>13</v>
      </c>
      <c r="AC130" s="236">
        <v>13</v>
      </c>
      <c r="AD130" s="236">
        <v>13</v>
      </c>
      <c r="AE130" s="236">
        <v>13</v>
      </c>
      <c r="AF130" s="236">
        <v>13</v>
      </c>
      <c r="AG130" s="236">
        <v>13</v>
      </c>
      <c r="AH130" s="236">
        <v>13</v>
      </c>
      <c r="AI130" s="236">
        <v>13</v>
      </c>
      <c r="AJ130" s="236">
        <v>13</v>
      </c>
      <c r="AK130" s="236">
        <v>13</v>
      </c>
      <c r="AL130" s="236">
        <v>13</v>
      </c>
      <c r="AM130" s="236">
        <v>13</v>
      </c>
      <c r="AN130" s="236">
        <v>13</v>
      </c>
      <c r="AO130" s="236">
        <v>13</v>
      </c>
      <c r="AP130" s="236">
        <v>13</v>
      </c>
      <c r="AQ130" s="236">
        <v>13</v>
      </c>
      <c r="AR130" s="236">
        <v>13</v>
      </c>
      <c r="AS130" s="236">
        <v>14</v>
      </c>
      <c r="AT130" s="236">
        <v>14</v>
      </c>
      <c r="AU130" s="236">
        <v>15</v>
      </c>
      <c r="AV130" s="236">
        <v>16</v>
      </c>
      <c r="AW130" s="236">
        <v>16</v>
      </c>
      <c r="AX130" s="236">
        <v>16</v>
      </c>
    </row>
    <row r="131" spans="1:50" x14ac:dyDescent="0.25">
      <c r="A131" s="233" t="s">
        <v>462</v>
      </c>
      <c r="B131" s="165">
        <v>0</v>
      </c>
      <c r="C131" s="236">
        <v>7</v>
      </c>
      <c r="D131" s="236">
        <v>17</v>
      </c>
      <c r="E131" s="236">
        <v>24</v>
      </c>
      <c r="F131" s="236">
        <v>39</v>
      </c>
      <c r="G131" s="236">
        <v>53</v>
      </c>
      <c r="H131" s="236">
        <v>63</v>
      </c>
      <c r="I131" s="236">
        <v>67</v>
      </c>
      <c r="J131" s="236">
        <v>69</v>
      </c>
      <c r="K131" s="236">
        <v>86</v>
      </c>
      <c r="L131" s="236">
        <v>97</v>
      </c>
      <c r="M131" s="236">
        <v>110</v>
      </c>
      <c r="N131" s="236">
        <v>123</v>
      </c>
      <c r="O131" s="236">
        <v>133</v>
      </c>
      <c r="P131" s="236">
        <v>142</v>
      </c>
      <c r="Q131" s="236">
        <v>153</v>
      </c>
      <c r="R131" s="236">
        <v>174</v>
      </c>
      <c r="S131" s="236">
        <v>198</v>
      </c>
      <c r="T131" s="236">
        <v>213</v>
      </c>
      <c r="U131" s="236">
        <v>228</v>
      </c>
      <c r="V131" s="236">
        <v>249</v>
      </c>
      <c r="W131" s="236">
        <v>257</v>
      </c>
      <c r="X131" s="236">
        <v>279</v>
      </c>
      <c r="Y131" s="236">
        <v>285</v>
      </c>
      <c r="Z131" s="236">
        <v>294</v>
      </c>
      <c r="AA131" s="236">
        <v>299</v>
      </c>
      <c r="AB131" s="236">
        <v>314</v>
      </c>
      <c r="AC131" s="236">
        <v>356</v>
      </c>
      <c r="AD131" s="236">
        <v>376</v>
      </c>
      <c r="AE131" s="236">
        <v>394</v>
      </c>
      <c r="AF131" s="236">
        <v>415</v>
      </c>
      <c r="AG131" s="236">
        <v>458</v>
      </c>
      <c r="AH131" s="236">
        <v>475</v>
      </c>
      <c r="AI131" s="236">
        <v>498</v>
      </c>
      <c r="AJ131" s="236">
        <v>530</v>
      </c>
      <c r="AK131" s="236">
        <v>558</v>
      </c>
      <c r="AL131" s="236">
        <v>573</v>
      </c>
      <c r="AM131" s="236">
        <v>588</v>
      </c>
      <c r="AN131" s="236">
        <v>614</v>
      </c>
      <c r="AO131" s="236">
        <v>656</v>
      </c>
      <c r="AP131" s="236">
        <v>695</v>
      </c>
      <c r="AQ131" s="236">
        <v>739</v>
      </c>
      <c r="AR131" s="236">
        <v>751</v>
      </c>
      <c r="AS131" s="236">
        <v>795</v>
      </c>
      <c r="AT131" s="236">
        <v>813</v>
      </c>
      <c r="AU131" s="236">
        <v>824</v>
      </c>
      <c r="AV131" s="236">
        <v>841</v>
      </c>
      <c r="AW131" s="236">
        <v>851</v>
      </c>
      <c r="AX131" s="236">
        <v>874</v>
      </c>
    </row>
    <row r="132" spans="1:50" x14ac:dyDescent="0.25">
      <c r="A132" s="233"/>
    </row>
    <row r="133" spans="1:50" x14ac:dyDescent="0.25">
      <c r="A133" s="233"/>
    </row>
    <row r="134" spans="1:50" x14ac:dyDescent="0.25">
      <c r="A134" s="233"/>
    </row>
    <row r="135" spans="1:50" x14ac:dyDescent="0.25">
      <c r="A135" s="23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9"/>
    <pageSetUpPr fitToPage="1"/>
  </sheetPr>
  <dimension ref="A1:AR141"/>
  <sheetViews>
    <sheetView showGridLines="0" showRowColHeaders="0" workbookViewId="0">
      <selection activeCell="S6" sqref="S6"/>
    </sheetView>
  </sheetViews>
  <sheetFormatPr defaultRowHeight="15" x14ac:dyDescent="0.25"/>
  <cols>
    <col min="1" max="1" width="2.85546875" customWidth="1"/>
    <col min="2" max="2" width="20.42578125" customWidth="1"/>
    <col min="3" max="14" width="7.140625" customWidth="1"/>
    <col min="15" max="15" width="2.5703125" customWidth="1"/>
  </cols>
  <sheetData>
    <row r="1" spans="1:44" s="1" customFormat="1" x14ac:dyDescent="0.25"/>
    <row r="2" spans="1:44" ht="23.25" customHeight="1" x14ac:dyDescent="0.25">
      <c r="A2" s="1"/>
      <c r="B2" s="104" t="s">
        <v>125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A3" s="1"/>
      <c r="B3" s="260" t="s">
        <v>122</v>
      </c>
      <c r="C3" s="26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customHeight="1" x14ac:dyDescent="0.25">
      <c r="A4" s="1"/>
      <c r="B4" s="262" t="s">
        <v>64</v>
      </c>
      <c r="C4" s="2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customHeight="1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6.25" customHeight="1" x14ac:dyDescent="0.25">
      <c r="A7" s="1"/>
      <c r="B7" s="265" t="s">
        <v>440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s="1"/>
      <c r="B8" s="4" t="s">
        <v>2</v>
      </c>
      <c r="C8" s="149" t="s">
        <v>407</v>
      </c>
      <c r="D8" s="149" t="s">
        <v>408</v>
      </c>
      <c r="E8" s="149" t="s">
        <v>410</v>
      </c>
      <c r="F8" s="149" t="s">
        <v>413</v>
      </c>
      <c r="G8" s="149" t="s">
        <v>417</v>
      </c>
      <c r="H8" s="149" t="s">
        <v>418</v>
      </c>
      <c r="I8" s="149" t="s">
        <v>425</v>
      </c>
      <c r="J8" s="149" t="s">
        <v>429</v>
      </c>
      <c r="K8" s="149" t="s">
        <v>431</v>
      </c>
      <c r="L8" s="149" t="s">
        <v>437</v>
      </c>
      <c r="M8" s="149" t="s">
        <v>463</v>
      </c>
      <c r="N8" s="149" t="s">
        <v>488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4" x14ac:dyDescent="0.25">
      <c r="A9" s="1"/>
      <c r="B9" s="5" t="s">
        <v>164</v>
      </c>
      <c r="C9" s="6">
        <v>0.3</v>
      </c>
      <c r="D9" s="6">
        <v>0.73</v>
      </c>
      <c r="E9" s="6">
        <v>0.28999999999999998</v>
      </c>
      <c r="F9" s="6">
        <v>0.68</v>
      </c>
      <c r="G9" s="6">
        <v>0.65</v>
      </c>
      <c r="H9" s="6">
        <v>0.56000000000000005</v>
      </c>
      <c r="I9" s="6">
        <v>0.56000000000000005</v>
      </c>
      <c r="J9" s="6">
        <v>0.74</v>
      </c>
      <c r="K9" s="6">
        <v>0.31</v>
      </c>
      <c r="L9" s="6">
        <v>0.34</v>
      </c>
      <c r="M9" s="6">
        <v>0.45</v>
      </c>
      <c r="N9" s="6">
        <v>0.48</v>
      </c>
      <c r="O9" s="14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4" x14ac:dyDescent="0.25">
      <c r="A10" s="1"/>
      <c r="B10" s="5" t="s">
        <v>165</v>
      </c>
      <c r="C10" s="6">
        <v>0</v>
      </c>
      <c r="D10" s="6">
        <v>0.7</v>
      </c>
      <c r="E10" s="6">
        <v>0.25</v>
      </c>
      <c r="F10" s="6">
        <v>0</v>
      </c>
      <c r="G10" s="6">
        <v>0.46</v>
      </c>
      <c r="H10" s="6">
        <v>0.26</v>
      </c>
      <c r="I10" s="6">
        <v>0.41</v>
      </c>
      <c r="J10" s="6">
        <v>0.35</v>
      </c>
      <c r="K10" s="6">
        <v>0.63</v>
      </c>
      <c r="L10" s="6">
        <v>0.13</v>
      </c>
      <c r="M10" s="6">
        <v>0.18</v>
      </c>
      <c r="N10" s="6">
        <v>0.5</v>
      </c>
      <c r="O10" s="148"/>
      <c r="P10" s="16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4" x14ac:dyDescent="0.25">
      <c r="A11" s="1"/>
      <c r="B11" s="5" t="s">
        <v>166</v>
      </c>
      <c r="C11" s="6">
        <v>0.33</v>
      </c>
      <c r="D11" s="6">
        <v>0.54</v>
      </c>
      <c r="E11" s="6">
        <v>0.38</v>
      </c>
      <c r="F11" s="6">
        <v>0.17</v>
      </c>
      <c r="G11" s="6">
        <v>0.42</v>
      </c>
      <c r="H11" s="6">
        <v>0.46</v>
      </c>
      <c r="I11" s="6">
        <v>0.78</v>
      </c>
      <c r="J11" s="6">
        <v>0.28999999999999998</v>
      </c>
      <c r="K11" s="6">
        <v>0.75</v>
      </c>
      <c r="L11" s="6">
        <v>0.5</v>
      </c>
      <c r="M11" s="6">
        <v>0.42</v>
      </c>
      <c r="N11" s="6">
        <v>0.62</v>
      </c>
      <c r="O11" s="14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4" x14ac:dyDescent="0.25">
      <c r="A12" s="1"/>
      <c r="B12" s="162" t="s">
        <v>288</v>
      </c>
      <c r="C12" s="6">
        <v>0</v>
      </c>
      <c r="D12" s="6">
        <v>0.67</v>
      </c>
      <c r="E12" s="6"/>
      <c r="F12" s="6">
        <v>0</v>
      </c>
      <c r="G12" s="6"/>
      <c r="H12" s="6"/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4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4" x14ac:dyDescent="0.25">
      <c r="A13" s="1"/>
      <c r="B13" s="162" t="s">
        <v>287</v>
      </c>
      <c r="C13" s="6"/>
      <c r="D13" s="6">
        <v>1</v>
      </c>
      <c r="E13" s="6">
        <v>1</v>
      </c>
      <c r="F13" s="6"/>
      <c r="G13" s="6">
        <v>1</v>
      </c>
      <c r="H13" s="6">
        <v>0</v>
      </c>
      <c r="I13" s="6">
        <v>0.33</v>
      </c>
      <c r="J13" s="6">
        <v>1</v>
      </c>
      <c r="K13" s="6">
        <v>0.44</v>
      </c>
      <c r="L13" s="6"/>
      <c r="M13" s="6">
        <v>0.6</v>
      </c>
      <c r="N13" s="6">
        <v>0</v>
      </c>
      <c r="O13" s="14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4" x14ac:dyDescent="0.25">
      <c r="A14" s="1"/>
      <c r="B14" s="162" t="s">
        <v>236</v>
      </c>
      <c r="C14" s="6">
        <v>0.67</v>
      </c>
      <c r="D14" s="6"/>
      <c r="E14" s="6">
        <v>1</v>
      </c>
      <c r="F14" s="6">
        <v>0</v>
      </c>
      <c r="G14" s="6">
        <v>1</v>
      </c>
      <c r="H14" s="6">
        <v>1</v>
      </c>
      <c r="I14" s="6">
        <v>0.33</v>
      </c>
      <c r="J14" s="6">
        <v>0</v>
      </c>
      <c r="K14" s="6"/>
      <c r="L14" s="6">
        <v>0</v>
      </c>
      <c r="M14" s="6">
        <v>0.17</v>
      </c>
      <c r="N14" s="6"/>
      <c r="O14" s="14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4" s="147" customFormat="1" x14ac:dyDescent="0.25">
      <c r="A15" s="148"/>
      <c r="B15" s="162" t="s">
        <v>289</v>
      </c>
      <c r="C15" s="6">
        <v>1</v>
      </c>
      <c r="D15" s="6"/>
      <c r="E15" s="6">
        <v>0</v>
      </c>
      <c r="F15" s="6"/>
      <c r="G15" s="6"/>
      <c r="H15" s="6">
        <v>0.25</v>
      </c>
      <c r="I15" s="6">
        <v>0.71</v>
      </c>
      <c r="J15" s="6">
        <v>0</v>
      </c>
      <c r="K15" s="6">
        <v>1</v>
      </c>
      <c r="L15" s="6"/>
      <c r="M15" s="6"/>
      <c r="N15" s="6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</row>
    <row r="16" spans="1:44" x14ac:dyDescent="0.25">
      <c r="A16" s="1"/>
      <c r="B16" s="89" t="s">
        <v>64</v>
      </c>
      <c r="C16" s="196">
        <v>0.35</v>
      </c>
      <c r="D16" s="196">
        <v>0.64</v>
      </c>
      <c r="E16" s="196">
        <v>0.36</v>
      </c>
      <c r="F16" s="196">
        <v>0.45</v>
      </c>
      <c r="G16" s="196">
        <v>0.51</v>
      </c>
      <c r="H16" s="196">
        <v>0.39</v>
      </c>
      <c r="I16" s="196">
        <v>0.54</v>
      </c>
      <c r="J16" s="196">
        <v>0.45</v>
      </c>
      <c r="K16" s="196">
        <v>0.48</v>
      </c>
      <c r="L16" s="196">
        <v>0.32</v>
      </c>
      <c r="M16" s="196">
        <v>0.34</v>
      </c>
      <c r="N16" s="196">
        <v>0.51</v>
      </c>
      <c r="O16" s="14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90" customFormat="1" ht="14.25" customHeight="1" x14ac:dyDescent="0.25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4"/>
      <c r="M17" s="94"/>
      <c r="N17" s="94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</row>
    <row r="18" spans="1:38" s="90" customFormat="1" ht="4.5" customHeight="1" x14ac:dyDescent="0.25">
      <c r="A18" s="91"/>
      <c r="B18" s="95" t="s">
        <v>2</v>
      </c>
      <c r="C18" s="96" t="str">
        <f>C8</f>
        <v>Apr-15</v>
      </c>
      <c r="D18" s="96" t="str">
        <f t="shared" ref="D18:N18" si="0">D8</f>
        <v>May-15</v>
      </c>
      <c r="E18" s="96" t="str">
        <f t="shared" si="0"/>
        <v>Jun-15</v>
      </c>
      <c r="F18" s="96" t="str">
        <f t="shared" si="0"/>
        <v>Jul-15</v>
      </c>
      <c r="G18" s="96" t="str">
        <f t="shared" si="0"/>
        <v>Aug-15</v>
      </c>
      <c r="H18" s="96" t="str">
        <f t="shared" si="0"/>
        <v>Sep-15</v>
      </c>
      <c r="I18" s="96" t="str">
        <f t="shared" si="0"/>
        <v>Oct-15</v>
      </c>
      <c r="J18" s="96" t="str">
        <f t="shared" si="0"/>
        <v>Nov-15</v>
      </c>
      <c r="K18" s="96" t="str">
        <f t="shared" si="0"/>
        <v>Dec-15</v>
      </c>
      <c r="L18" s="96" t="str">
        <f t="shared" si="0"/>
        <v>Jan-16</v>
      </c>
      <c r="M18" s="96" t="str">
        <f t="shared" si="0"/>
        <v>Feb-16</v>
      </c>
      <c r="N18" s="96" t="str">
        <f t="shared" si="0"/>
        <v>Mar-16</v>
      </c>
      <c r="O18" s="98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</row>
    <row r="19" spans="1:38" s="90" customFormat="1" ht="4.5" customHeight="1" x14ac:dyDescent="0.25">
      <c r="A19" s="91"/>
      <c r="B19" s="97" t="str">
        <f>B4</f>
        <v>Constabulary</v>
      </c>
      <c r="C19" s="195">
        <f>VLOOKUP($B19,$B9:N16,2,FALSE)</f>
        <v>0.35</v>
      </c>
      <c r="D19" s="195">
        <f>VLOOKUP($B19,$B9:N16,3,FALSE)</f>
        <v>0.64</v>
      </c>
      <c r="E19" s="195">
        <f>VLOOKUP($B19,$B9:N16,4,FALSE)</f>
        <v>0.36</v>
      </c>
      <c r="F19" s="195">
        <f>VLOOKUP($B19,$B9:N16,5,FALSE)</f>
        <v>0.45</v>
      </c>
      <c r="G19" s="195">
        <f>VLOOKUP($B19,$B9:N16,6,FALSE)</f>
        <v>0.51</v>
      </c>
      <c r="H19" s="195">
        <f>VLOOKUP($B19,$B9:N16,7,FALSE)</f>
        <v>0.39</v>
      </c>
      <c r="I19" s="195">
        <f>VLOOKUP($B19,$B9:N16,8,FALSE)</f>
        <v>0.54</v>
      </c>
      <c r="J19" s="195">
        <f>VLOOKUP($B19,$B9:N16,9,FALSE)</f>
        <v>0.45</v>
      </c>
      <c r="K19" s="195">
        <f>VLOOKUP($B19,$B9:N16,10,FALSE)</f>
        <v>0.48</v>
      </c>
      <c r="L19" s="195">
        <f>VLOOKUP($B19,$B9:N16,11,FALSE)</f>
        <v>0.32</v>
      </c>
      <c r="M19" s="195">
        <f>VLOOKUP($B19,$B9:N16,12,FALSE)</f>
        <v>0.34</v>
      </c>
      <c r="N19" s="195">
        <f>VLOOKUP($B19,$B9:N16,13,FALSE)</f>
        <v>0.51</v>
      </c>
      <c r="O19" s="98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</row>
    <row r="20" spans="1:38" ht="4.5" customHeight="1" x14ac:dyDescent="0.25">
      <c r="A20" s="1"/>
      <c r="B20" s="97" t="s">
        <v>124</v>
      </c>
      <c r="C20" s="100">
        <v>56</v>
      </c>
      <c r="D20" s="100">
        <v>56</v>
      </c>
      <c r="E20" s="100">
        <v>56</v>
      </c>
      <c r="F20" s="100">
        <v>56</v>
      </c>
      <c r="G20" s="100">
        <v>56</v>
      </c>
      <c r="H20" s="100">
        <v>56</v>
      </c>
      <c r="I20" s="100">
        <v>56</v>
      </c>
      <c r="J20" s="100">
        <v>56</v>
      </c>
      <c r="K20" s="100">
        <v>56</v>
      </c>
      <c r="L20" s="100">
        <v>56</v>
      </c>
      <c r="M20" s="100">
        <v>56</v>
      </c>
      <c r="N20" s="100">
        <v>56</v>
      </c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4.5" customHeight="1" x14ac:dyDescent="0.25">
      <c r="A21" s="1"/>
      <c r="B21" s="101" t="s">
        <v>438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.25" customHeight="1" x14ac:dyDescent="0.25">
      <c r="A22" s="1"/>
      <c r="B22" s="101" t="str">
        <f>CONCATENATE(B4,CHAR(10),B21)</f>
        <v>Constabulary
Percentage of Finalised Allegations within the 56 day target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9.5" customHeight="1" x14ac:dyDescent="0.25">
      <c r="A23" s="1"/>
      <c r="B23" s="104" t="s">
        <v>123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47.25" customHeight="1" x14ac:dyDescent="0.25">
      <c r="A24" s="1"/>
      <c r="B24" s="263" t="s">
        <v>439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4" t="s">
        <v>2</v>
      </c>
      <c r="C25" s="103" t="str">
        <f>C8</f>
        <v>Apr-15</v>
      </c>
      <c r="D25" s="103" t="str">
        <f t="shared" ref="D25:N25" si="1">D8</f>
        <v>May-15</v>
      </c>
      <c r="E25" s="103" t="str">
        <f t="shared" si="1"/>
        <v>Jun-15</v>
      </c>
      <c r="F25" s="103" t="str">
        <f t="shared" si="1"/>
        <v>Jul-15</v>
      </c>
      <c r="G25" s="103" t="str">
        <f t="shared" si="1"/>
        <v>Aug-15</v>
      </c>
      <c r="H25" s="103" t="str">
        <f t="shared" si="1"/>
        <v>Sep-15</v>
      </c>
      <c r="I25" s="103" t="str">
        <f t="shared" si="1"/>
        <v>Oct-15</v>
      </c>
      <c r="J25" s="103" t="str">
        <f t="shared" si="1"/>
        <v>Nov-15</v>
      </c>
      <c r="K25" s="103" t="str">
        <f t="shared" si="1"/>
        <v>Dec-15</v>
      </c>
      <c r="L25" s="103" t="str">
        <f t="shared" si="1"/>
        <v>Jan-16</v>
      </c>
      <c r="M25" s="103" t="str">
        <f t="shared" si="1"/>
        <v>Feb-16</v>
      </c>
      <c r="N25" s="103" t="str">
        <f t="shared" si="1"/>
        <v>Mar-16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5" t="s">
        <v>164</v>
      </c>
      <c r="C26" s="6">
        <v>0.74</v>
      </c>
      <c r="D26" s="6">
        <v>0.38</v>
      </c>
      <c r="E26" s="6">
        <v>0.55000000000000004</v>
      </c>
      <c r="F26" s="6">
        <v>0.73</v>
      </c>
      <c r="G26" s="6">
        <v>0.81</v>
      </c>
      <c r="H26" s="6">
        <v>0.83</v>
      </c>
      <c r="I26" s="6">
        <v>0.82</v>
      </c>
      <c r="J26" s="6">
        <v>0.68</v>
      </c>
      <c r="K26" s="6">
        <v>1</v>
      </c>
      <c r="L26" s="6">
        <v>0.76</v>
      </c>
      <c r="M26" s="6">
        <v>0.85</v>
      </c>
      <c r="N26" s="6">
        <v>0.95</v>
      </c>
      <c r="O26" s="14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5" t="s">
        <v>165</v>
      </c>
      <c r="C27" s="6">
        <v>0.96</v>
      </c>
      <c r="D27" s="6">
        <v>1</v>
      </c>
      <c r="E27" s="6">
        <v>0.86</v>
      </c>
      <c r="F27" s="6">
        <v>0.76</v>
      </c>
      <c r="G27" s="6">
        <v>0.38</v>
      </c>
      <c r="H27" s="6">
        <v>0.8</v>
      </c>
      <c r="I27" s="6">
        <v>0.94</v>
      </c>
      <c r="J27" s="6">
        <v>0.38</v>
      </c>
      <c r="K27" s="6">
        <v>0.42</v>
      </c>
      <c r="L27" s="6">
        <v>0.48</v>
      </c>
      <c r="M27" s="6">
        <v>0.64</v>
      </c>
      <c r="N27" s="6">
        <v>1</v>
      </c>
      <c r="O27" s="14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5" t="s">
        <v>166</v>
      </c>
      <c r="C28" s="6">
        <v>0.72</v>
      </c>
      <c r="D28" s="6">
        <v>1</v>
      </c>
      <c r="E28" s="6">
        <v>0.88</v>
      </c>
      <c r="F28" s="6">
        <v>0.84</v>
      </c>
      <c r="G28" s="6">
        <v>0.94</v>
      </c>
      <c r="H28" s="6">
        <v>1</v>
      </c>
      <c r="I28" s="6">
        <v>0.95</v>
      </c>
      <c r="J28" s="6">
        <v>0.78</v>
      </c>
      <c r="K28" s="6">
        <v>0.81</v>
      </c>
      <c r="L28" s="6">
        <v>0.79</v>
      </c>
      <c r="M28" s="6">
        <v>0.93</v>
      </c>
      <c r="N28" s="6">
        <v>1</v>
      </c>
      <c r="O28" s="14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62" t="s">
        <v>288</v>
      </c>
      <c r="C29" s="6">
        <v>1</v>
      </c>
      <c r="D29" s="6">
        <v>0.33</v>
      </c>
      <c r="E29" s="6">
        <v>1</v>
      </c>
      <c r="F29" s="6"/>
      <c r="G29" s="6">
        <v>0</v>
      </c>
      <c r="H29" s="6">
        <v>0.5</v>
      </c>
      <c r="I29" s="6">
        <v>0.5</v>
      </c>
      <c r="J29" s="6">
        <v>1</v>
      </c>
      <c r="K29" s="6">
        <v>1</v>
      </c>
      <c r="L29" s="6">
        <v>1</v>
      </c>
      <c r="M29" s="6"/>
      <c r="N29" s="6"/>
      <c r="O29" s="14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62" t="s">
        <v>287</v>
      </c>
      <c r="C30" s="6">
        <v>1</v>
      </c>
      <c r="D30" s="6">
        <v>0.5</v>
      </c>
      <c r="E30" s="6">
        <v>1</v>
      </c>
      <c r="F30" s="6">
        <v>1</v>
      </c>
      <c r="G30" s="6">
        <v>0.8</v>
      </c>
      <c r="H30" s="6">
        <v>0.67</v>
      </c>
      <c r="I30" s="6">
        <v>0.67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14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62" t="s">
        <v>236</v>
      </c>
      <c r="C31" s="6">
        <v>0.5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0.67</v>
      </c>
      <c r="K31" s="6">
        <v>0.5</v>
      </c>
      <c r="L31" s="6">
        <v>1</v>
      </c>
      <c r="M31" s="6">
        <v>1</v>
      </c>
      <c r="N31" s="6">
        <v>1</v>
      </c>
      <c r="O31" s="14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147" customFormat="1" x14ac:dyDescent="0.25">
      <c r="A32" s="148"/>
      <c r="B32" s="162" t="s">
        <v>289</v>
      </c>
      <c r="C32" s="6">
        <v>0.8</v>
      </c>
      <c r="D32" s="6">
        <v>1</v>
      </c>
      <c r="E32" s="6">
        <v>0.6</v>
      </c>
      <c r="F32" s="6">
        <v>1</v>
      </c>
      <c r="G32" s="6">
        <v>0.8</v>
      </c>
      <c r="H32" s="6">
        <v>1</v>
      </c>
      <c r="I32" s="6">
        <v>1</v>
      </c>
      <c r="J32" s="6"/>
      <c r="K32" s="6"/>
      <c r="L32" s="6">
        <v>0.25</v>
      </c>
      <c r="M32" s="6"/>
      <c r="N32" s="6">
        <v>0.67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</row>
    <row r="33" spans="1:38" x14ac:dyDescent="0.25">
      <c r="A33" s="1"/>
      <c r="B33" s="89" t="s">
        <v>64</v>
      </c>
      <c r="C33" s="196">
        <v>0.8</v>
      </c>
      <c r="D33" s="196">
        <v>0.74</v>
      </c>
      <c r="E33" s="196">
        <v>0.78</v>
      </c>
      <c r="F33" s="196">
        <v>0.8</v>
      </c>
      <c r="G33" s="196">
        <v>0.74</v>
      </c>
      <c r="H33" s="196">
        <v>0.87</v>
      </c>
      <c r="I33" s="196">
        <v>0.88</v>
      </c>
      <c r="J33" s="196">
        <v>0.64</v>
      </c>
      <c r="K33" s="196">
        <v>0.7</v>
      </c>
      <c r="L33" s="196">
        <v>0.69</v>
      </c>
      <c r="M33" s="196">
        <v>0.82</v>
      </c>
      <c r="N33" s="196">
        <v>0.96</v>
      </c>
      <c r="O33" s="14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</row>
    <row r="67" spans="1:14" x14ac:dyDescent="0.25">
      <c r="A67" s="1"/>
    </row>
    <row r="68" spans="1:14" x14ac:dyDescent="0.25">
      <c r="A68" s="1"/>
    </row>
    <row r="69" spans="1:14" x14ac:dyDescent="0.25">
      <c r="A69" s="1"/>
    </row>
    <row r="70" spans="1:14" x14ac:dyDescent="0.25">
      <c r="A70" s="1"/>
    </row>
    <row r="71" spans="1:14" x14ac:dyDescent="0.25">
      <c r="A71" s="1"/>
    </row>
    <row r="72" spans="1:14" x14ac:dyDescent="0.25">
      <c r="A72" s="1"/>
    </row>
    <row r="73" spans="1:14" x14ac:dyDescent="0.25">
      <c r="A73" s="1"/>
    </row>
    <row r="74" spans="1:14" x14ac:dyDescent="0.25">
      <c r="A74" s="1"/>
    </row>
    <row r="75" spans="1:14" x14ac:dyDescent="0.25">
      <c r="A75" s="1"/>
    </row>
    <row r="76" spans="1:14" x14ac:dyDescent="0.25">
      <c r="A76" s="1"/>
    </row>
    <row r="77" spans="1:14" x14ac:dyDescent="0.25">
      <c r="A77" s="1"/>
    </row>
    <row r="78" spans="1:14" x14ac:dyDescent="0.25">
      <c r="A78" s="1"/>
    </row>
    <row r="79" spans="1:14" x14ac:dyDescent="0.25">
      <c r="A79" s="1"/>
    </row>
    <row r="80" spans="1:14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</sheetData>
  <sheetProtection password="BC6F" sheet="1" objects="1" scenarios="1"/>
  <mergeCells count="4">
    <mergeCell ref="B3:C3"/>
    <mergeCell ref="B4:C4"/>
    <mergeCell ref="B24:N24"/>
    <mergeCell ref="B7:N7"/>
  </mergeCells>
  <dataValidations count="1">
    <dataValidation type="list" allowBlank="1" showInputMessage="1" showErrorMessage="1" sqref="B4">
      <formula1>Area</formula1>
    </dataValidation>
  </dataValidations>
  <pageMargins left="0.25" right="0.25" top="0.75" bottom="0.75" header="0.3" footer="0.3"/>
  <pageSetup paperSize="9" scale="88" orientation="portrait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99"/>
    <pageSetUpPr fitToPage="1"/>
  </sheetPr>
  <dimension ref="A1:AR137"/>
  <sheetViews>
    <sheetView showGridLines="0" showRowColHeaders="0" workbookViewId="0">
      <selection activeCell="R13" sqref="R13"/>
    </sheetView>
  </sheetViews>
  <sheetFormatPr defaultRowHeight="15" x14ac:dyDescent="0.25"/>
  <cols>
    <col min="1" max="1" width="2.85546875" style="119" customWidth="1"/>
    <col min="2" max="2" width="20.42578125" style="119" customWidth="1"/>
    <col min="3" max="14" width="7.140625" style="119" customWidth="1"/>
    <col min="15" max="15" width="10.42578125" style="119" customWidth="1"/>
    <col min="16" max="16384" width="9.140625" style="119"/>
  </cols>
  <sheetData>
    <row r="1" spans="1:44" s="1" customFormat="1" x14ac:dyDescent="0.25"/>
    <row r="2" spans="1:44" ht="23.25" customHeight="1" x14ac:dyDescent="0.25">
      <c r="A2" s="1"/>
      <c r="B2" s="104" t="s">
        <v>133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A3" s="1"/>
      <c r="B3" s="260" t="s">
        <v>122</v>
      </c>
      <c r="C3" s="26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customHeight="1" x14ac:dyDescent="0.25">
      <c r="A4" s="1"/>
      <c r="B4" s="262" t="s">
        <v>64</v>
      </c>
      <c r="C4" s="2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customHeight="1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7.25" customHeight="1" x14ac:dyDescent="0.25">
      <c r="A7" s="1"/>
      <c r="B7" s="102" t="s">
        <v>163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s="1"/>
      <c r="B8" s="4" t="s">
        <v>2</v>
      </c>
      <c r="C8" s="149" t="str">
        <f>'Timeliness Targets'!C8</f>
        <v>Apr-15</v>
      </c>
      <c r="D8" s="149" t="str">
        <f>'Timeliness Targets'!D8</f>
        <v>May-15</v>
      </c>
      <c r="E8" s="149" t="str">
        <f>'Timeliness Targets'!E8</f>
        <v>Jun-15</v>
      </c>
      <c r="F8" s="149" t="str">
        <f>'Timeliness Targets'!F8</f>
        <v>Jul-15</v>
      </c>
      <c r="G8" s="149" t="str">
        <f>'Timeliness Targets'!G8</f>
        <v>Aug-15</v>
      </c>
      <c r="H8" s="149" t="str">
        <f>'Timeliness Targets'!H8</f>
        <v>Sep-15</v>
      </c>
      <c r="I8" s="149" t="str">
        <f>'Timeliness Targets'!I8</f>
        <v>Oct-15</v>
      </c>
      <c r="J8" s="149" t="str">
        <f>'Timeliness Targets'!J8</f>
        <v>Nov-15</v>
      </c>
      <c r="K8" s="149" t="str">
        <f>'Timeliness Targets'!K8</f>
        <v>Dec-15</v>
      </c>
      <c r="L8" s="149" t="str">
        <f>'Timeliness Targets'!L8</f>
        <v>Jan-16</v>
      </c>
      <c r="M8" s="149" t="str">
        <f>'Timeliness Targets'!M8</f>
        <v>Feb-16</v>
      </c>
      <c r="N8" s="149" t="str">
        <f>'Timeliness Targets'!N8</f>
        <v>Mar-16</v>
      </c>
      <c r="O8" s="156" t="s">
        <v>135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4" x14ac:dyDescent="0.25">
      <c r="A9" s="1"/>
      <c r="B9" s="5" t="s">
        <v>164</v>
      </c>
      <c r="C9" s="151">
        <v>1</v>
      </c>
      <c r="D9" s="151"/>
      <c r="E9" s="151">
        <v>1</v>
      </c>
      <c r="F9" s="151">
        <v>5</v>
      </c>
      <c r="G9" s="151">
        <v>2</v>
      </c>
      <c r="H9" s="151">
        <v>3</v>
      </c>
      <c r="I9" s="151">
        <v>2</v>
      </c>
      <c r="J9" s="151">
        <v>5</v>
      </c>
      <c r="K9" s="151"/>
      <c r="L9" s="151">
        <v>4</v>
      </c>
      <c r="M9" s="151">
        <v>4</v>
      </c>
      <c r="N9" s="151">
        <v>5</v>
      </c>
      <c r="O9" s="150">
        <v>32</v>
      </c>
      <c r="P9" s="14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4" x14ac:dyDescent="0.25">
      <c r="A10" s="1"/>
      <c r="B10" s="5" t="s">
        <v>165</v>
      </c>
      <c r="C10" s="151">
        <v>4</v>
      </c>
      <c r="D10" s="151">
        <v>2</v>
      </c>
      <c r="E10" s="151">
        <v>4</v>
      </c>
      <c r="F10" s="151">
        <v>1</v>
      </c>
      <c r="G10" s="151">
        <v>2</v>
      </c>
      <c r="H10" s="151">
        <v>6</v>
      </c>
      <c r="I10" s="151">
        <v>5</v>
      </c>
      <c r="J10" s="151"/>
      <c r="K10" s="151">
        <v>3</v>
      </c>
      <c r="L10" s="151">
        <v>6</v>
      </c>
      <c r="M10" s="151">
        <v>5</v>
      </c>
      <c r="N10" s="151">
        <v>6</v>
      </c>
      <c r="O10" s="150">
        <v>44</v>
      </c>
      <c r="P10" s="14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4" x14ac:dyDescent="0.25">
      <c r="A11" s="1"/>
      <c r="B11" s="5" t="s">
        <v>166</v>
      </c>
      <c r="C11" s="151">
        <v>3</v>
      </c>
      <c r="D11" s="151">
        <v>3</v>
      </c>
      <c r="E11" s="151">
        <v>4</v>
      </c>
      <c r="F11" s="151">
        <v>3</v>
      </c>
      <c r="G11" s="151">
        <v>1</v>
      </c>
      <c r="H11" s="151">
        <v>2</v>
      </c>
      <c r="I11" s="151">
        <v>5</v>
      </c>
      <c r="J11" s="151"/>
      <c r="K11" s="151">
        <v>3</v>
      </c>
      <c r="L11" s="151">
        <v>1</v>
      </c>
      <c r="M11" s="151">
        <v>5</v>
      </c>
      <c r="N11" s="151">
        <v>4</v>
      </c>
      <c r="O11" s="150">
        <v>34</v>
      </c>
      <c r="P11" s="14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4" x14ac:dyDescent="0.25">
      <c r="A12" s="1"/>
      <c r="B12" s="162" t="s">
        <v>288</v>
      </c>
      <c r="C12" s="151">
        <v>1</v>
      </c>
      <c r="D12" s="151"/>
      <c r="E12" s="151">
        <v>1</v>
      </c>
      <c r="F12" s="151"/>
      <c r="G12" s="151"/>
      <c r="H12" s="151"/>
      <c r="I12" s="151"/>
      <c r="J12" s="151">
        <v>1</v>
      </c>
      <c r="K12" s="151"/>
      <c r="L12" s="151"/>
      <c r="M12" s="151"/>
      <c r="N12" s="151"/>
      <c r="O12" s="150">
        <v>3</v>
      </c>
      <c r="P12" s="1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4" x14ac:dyDescent="0.25">
      <c r="A13" s="1"/>
      <c r="B13" s="162" t="s">
        <v>287</v>
      </c>
      <c r="C13" s="151"/>
      <c r="D13" s="151"/>
      <c r="E13" s="151"/>
      <c r="F13" s="151"/>
      <c r="G13" s="151"/>
      <c r="H13" s="151">
        <v>1</v>
      </c>
      <c r="I13" s="151"/>
      <c r="J13" s="151"/>
      <c r="K13" s="151"/>
      <c r="L13" s="151"/>
      <c r="M13" s="151"/>
      <c r="N13" s="151">
        <v>1</v>
      </c>
      <c r="O13" s="150">
        <v>2</v>
      </c>
      <c r="P13" s="14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4" x14ac:dyDescent="0.25">
      <c r="A14" s="1"/>
      <c r="B14" s="162" t="s">
        <v>289</v>
      </c>
      <c r="C14" s="151"/>
      <c r="D14" s="151"/>
      <c r="E14" s="151"/>
      <c r="F14" s="151"/>
      <c r="G14" s="151"/>
      <c r="H14" s="151"/>
      <c r="I14" s="151"/>
      <c r="J14" s="151"/>
      <c r="K14" s="151">
        <v>1</v>
      </c>
      <c r="L14" s="151"/>
      <c r="M14" s="151"/>
      <c r="N14" s="151"/>
      <c r="O14" s="150">
        <v>1</v>
      </c>
      <c r="P14" s="14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4" s="147" customFormat="1" x14ac:dyDescent="0.25">
      <c r="A15" s="148"/>
      <c r="B15" s="162" t="s">
        <v>236</v>
      </c>
      <c r="C15" s="151"/>
      <c r="D15" s="151"/>
      <c r="E15" s="151"/>
      <c r="F15" s="151"/>
      <c r="G15" s="151"/>
      <c r="H15" s="151"/>
      <c r="I15" s="151">
        <v>1</v>
      </c>
      <c r="J15" s="151"/>
      <c r="K15" s="151"/>
      <c r="L15" s="151">
        <v>2</v>
      </c>
      <c r="M15" s="151"/>
      <c r="N15" s="151"/>
      <c r="O15" s="150">
        <v>3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</row>
    <row r="16" spans="1:44" x14ac:dyDescent="0.25">
      <c r="A16" s="1"/>
      <c r="B16" s="89" t="s">
        <v>64</v>
      </c>
      <c r="C16" s="150">
        <v>9</v>
      </c>
      <c r="D16" s="150">
        <v>5</v>
      </c>
      <c r="E16" s="150">
        <v>10</v>
      </c>
      <c r="F16" s="150">
        <v>9</v>
      </c>
      <c r="G16" s="150">
        <v>5</v>
      </c>
      <c r="H16" s="150">
        <v>12</v>
      </c>
      <c r="I16" s="150">
        <v>13</v>
      </c>
      <c r="J16" s="150">
        <v>6</v>
      </c>
      <c r="K16" s="150">
        <v>7</v>
      </c>
      <c r="L16" s="150">
        <v>13</v>
      </c>
      <c r="M16" s="150">
        <v>14</v>
      </c>
      <c r="N16" s="150">
        <v>16</v>
      </c>
      <c r="O16" s="197">
        <v>119</v>
      </c>
      <c r="P16" s="15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131" customFormat="1" ht="5.25" customHeight="1" x14ac:dyDescent="0.25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0"/>
      <c r="N17" s="130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</row>
    <row r="18" spans="1:38" s="134" customFormat="1" ht="5.25" customHeight="1" x14ac:dyDescent="0.25">
      <c r="A18" s="132"/>
      <c r="B18" s="95" t="s">
        <v>2</v>
      </c>
      <c r="C18" s="170" t="str">
        <f>C8</f>
        <v>Apr-15</v>
      </c>
      <c r="D18" s="170" t="str">
        <f t="shared" ref="D18:N18" si="0">D8</f>
        <v>May-15</v>
      </c>
      <c r="E18" s="170" t="str">
        <f t="shared" si="0"/>
        <v>Jun-15</v>
      </c>
      <c r="F18" s="170" t="str">
        <f t="shared" si="0"/>
        <v>Jul-15</v>
      </c>
      <c r="G18" s="170" t="str">
        <f t="shared" si="0"/>
        <v>Aug-15</v>
      </c>
      <c r="H18" s="170" t="str">
        <f t="shared" si="0"/>
        <v>Sep-15</v>
      </c>
      <c r="I18" s="170" t="str">
        <f t="shared" si="0"/>
        <v>Oct-15</v>
      </c>
      <c r="J18" s="170" t="str">
        <f t="shared" si="0"/>
        <v>Nov-15</v>
      </c>
      <c r="K18" s="170" t="str">
        <f t="shared" si="0"/>
        <v>Dec-15</v>
      </c>
      <c r="L18" s="170" t="str">
        <f t="shared" si="0"/>
        <v>Jan-16</v>
      </c>
      <c r="M18" s="170" t="str">
        <f t="shared" si="0"/>
        <v>Feb-16</v>
      </c>
      <c r="N18" s="170" t="str">
        <f t="shared" si="0"/>
        <v>Mar-16</v>
      </c>
      <c r="O18" s="133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s="134" customFormat="1" ht="5.25" customHeight="1" x14ac:dyDescent="0.25">
      <c r="A19" s="132"/>
      <c r="B19" s="97" t="str">
        <f>B4</f>
        <v>Constabulary</v>
      </c>
      <c r="C19" s="99">
        <f>VLOOKUP($B19,$B9:N16,2,FALSE)</f>
        <v>9</v>
      </c>
      <c r="D19" s="99">
        <f>VLOOKUP($B19,$B9:N16,3,FALSE)</f>
        <v>5</v>
      </c>
      <c r="E19" s="99">
        <f>VLOOKUP($B19,$B9:N16,4,FALSE)</f>
        <v>10</v>
      </c>
      <c r="F19" s="99">
        <f>VLOOKUP($B19,$B9:N16,5,FALSE)</f>
        <v>9</v>
      </c>
      <c r="G19" s="99">
        <f>VLOOKUP($B19,$B9:N16,6,FALSE)</f>
        <v>5</v>
      </c>
      <c r="H19" s="99">
        <f>VLOOKUP($B19,$B9:N16,7,FALSE)</f>
        <v>12</v>
      </c>
      <c r="I19" s="99">
        <f>VLOOKUP($B19,$B9:N16,8,FALSE)</f>
        <v>13</v>
      </c>
      <c r="J19" s="99">
        <f>VLOOKUP($B19,$B9:N16,9,FALSE)</f>
        <v>6</v>
      </c>
      <c r="K19" s="99">
        <f>VLOOKUP($B19,$B9:N16,10,FALSE)</f>
        <v>7</v>
      </c>
      <c r="L19" s="99">
        <f>VLOOKUP($B19,$B9:N16,11,FALSE)</f>
        <v>13</v>
      </c>
      <c r="M19" s="99">
        <f>VLOOKUP($B19,$B9:N16,12,FALSE)</f>
        <v>14</v>
      </c>
      <c r="N19" s="99">
        <f>VLOOKUP($B19,$B9:N16,13,FALSE)</f>
        <v>16</v>
      </c>
      <c r="O19" s="133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s="135" customFormat="1" ht="8.25" customHeight="1" x14ac:dyDescent="0.25">
      <c r="A20" s="42"/>
      <c r="B20" s="101" t="s">
        <v>132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6" customHeight="1" x14ac:dyDescent="0.25">
      <c r="A21" s="1"/>
      <c r="B21" s="101" t="str">
        <f>CONCATENATE(B4,CHAR(10),B20)</f>
        <v>Constabulary
Number of Appeals by Month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8" customHeight="1" x14ac:dyDescent="0.25">
      <c r="A22" s="1"/>
      <c r="B22" s="104" t="s">
        <v>134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 x14ac:dyDescent="0.25">
      <c r="A23" s="1"/>
      <c r="B23" s="263" t="s">
        <v>414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75"/>
      <c r="N23" s="275"/>
      <c r="O23" s="1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6.75" customHeight="1" x14ac:dyDescent="0.25">
      <c r="A24" s="1"/>
      <c r="B24" s="4" t="s">
        <v>2</v>
      </c>
      <c r="C24" s="277" t="s">
        <v>136</v>
      </c>
      <c r="D24" s="268"/>
      <c r="E24" s="277" t="s">
        <v>137</v>
      </c>
      <c r="F24" s="268"/>
      <c r="G24" s="277" t="s">
        <v>138</v>
      </c>
      <c r="H24" s="268"/>
      <c r="I24" s="278" t="s">
        <v>149</v>
      </c>
      <c r="J24" s="279"/>
      <c r="K24" s="276" t="s">
        <v>135</v>
      </c>
      <c r="L24" s="270"/>
      <c r="M24" s="136"/>
      <c r="N24" s="1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5" t="s">
        <v>164</v>
      </c>
      <c r="C25" s="271">
        <v>2</v>
      </c>
      <c r="D25" s="272"/>
      <c r="E25" s="271">
        <v>1</v>
      </c>
      <c r="F25" s="272"/>
      <c r="G25" s="271">
        <v>29</v>
      </c>
      <c r="H25" s="268"/>
      <c r="I25" s="271"/>
      <c r="J25" s="268"/>
      <c r="K25" s="273">
        <f>SUM(C25:J25)</f>
        <v>32</v>
      </c>
      <c r="L25" s="274"/>
      <c r="M25" s="138"/>
      <c r="N25" s="1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5" t="s">
        <v>165</v>
      </c>
      <c r="C26" s="271">
        <v>1</v>
      </c>
      <c r="D26" s="272"/>
      <c r="E26" s="271">
        <v>2</v>
      </c>
      <c r="F26" s="272"/>
      <c r="G26" s="271">
        <v>41</v>
      </c>
      <c r="H26" s="268"/>
      <c r="I26" s="271"/>
      <c r="J26" s="268"/>
      <c r="K26" s="273">
        <f t="shared" ref="K26:K31" si="1">SUM(C26:J26)</f>
        <v>44</v>
      </c>
      <c r="L26" s="274"/>
      <c r="M26" s="138"/>
      <c r="N26" s="1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5" t="s">
        <v>166</v>
      </c>
      <c r="C27" s="271">
        <v>3</v>
      </c>
      <c r="D27" s="272"/>
      <c r="E27" s="271"/>
      <c r="F27" s="272"/>
      <c r="G27" s="271">
        <v>31</v>
      </c>
      <c r="H27" s="268"/>
      <c r="I27" s="271"/>
      <c r="J27" s="268"/>
      <c r="K27" s="273">
        <f t="shared" si="1"/>
        <v>34</v>
      </c>
      <c r="L27" s="274"/>
      <c r="M27" s="138"/>
      <c r="N27" s="13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62" t="s">
        <v>288</v>
      </c>
      <c r="C28" s="271"/>
      <c r="D28" s="272"/>
      <c r="E28" s="271"/>
      <c r="F28" s="272"/>
      <c r="G28" s="271">
        <v>3</v>
      </c>
      <c r="H28" s="268"/>
      <c r="I28" s="271"/>
      <c r="J28" s="268"/>
      <c r="K28" s="273">
        <f t="shared" si="1"/>
        <v>3</v>
      </c>
      <c r="L28" s="274"/>
      <c r="M28" s="138"/>
      <c r="N28" s="13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62" t="s">
        <v>287</v>
      </c>
      <c r="C29" s="271"/>
      <c r="D29" s="272"/>
      <c r="E29" s="271"/>
      <c r="F29" s="272"/>
      <c r="G29" s="271">
        <v>2</v>
      </c>
      <c r="H29" s="268"/>
      <c r="I29" s="271"/>
      <c r="J29" s="268"/>
      <c r="K29" s="273">
        <f t="shared" si="1"/>
        <v>2</v>
      </c>
      <c r="L29" s="274"/>
      <c r="M29" s="138"/>
      <c r="N29" s="13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62" t="s">
        <v>289</v>
      </c>
      <c r="C30" s="271"/>
      <c r="D30" s="272"/>
      <c r="E30" s="271"/>
      <c r="F30" s="272"/>
      <c r="G30" s="271">
        <v>1</v>
      </c>
      <c r="H30" s="268"/>
      <c r="I30" s="271"/>
      <c r="J30" s="268"/>
      <c r="K30" s="273">
        <f t="shared" si="1"/>
        <v>1</v>
      </c>
      <c r="L30" s="274"/>
      <c r="M30" s="138"/>
      <c r="N30" s="13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147" customFormat="1" x14ac:dyDescent="0.25">
      <c r="A31" s="148"/>
      <c r="B31" s="162" t="s">
        <v>236</v>
      </c>
      <c r="C31" s="271"/>
      <c r="D31" s="272"/>
      <c r="E31" s="271"/>
      <c r="F31" s="272"/>
      <c r="G31" s="271">
        <v>3</v>
      </c>
      <c r="H31" s="268"/>
      <c r="I31" s="271"/>
      <c r="J31" s="268"/>
      <c r="K31" s="273">
        <f t="shared" si="1"/>
        <v>3</v>
      </c>
      <c r="L31" s="274"/>
      <c r="M31" s="138"/>
      <c r="N31" s="139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spans="1:38" x14ac:dyDescent="0.25">
      <c r="A32" s="1"/>
      <c r="B32" s="89" t="s">
        <v>64</v>
      </c>
      <c r="C32" s="266">
        <f>SUM(C25:D31)</f>
        <v>6</v>
      </c>
      <c r="D32" s="267"/>
      <c r="E32" s="266">
        <f t="shared" ref="E32" si="2">SUM(E25:F31)</f>
        <v>3</v>
      </c>
      <c r="F32" s="267"/>
      <c r="G32" s="266">
        <f t="shared" ref="G32" si="3">SUM(G25:H31)</f>
        <v>110</v>
      </c>
      <c r="H32" s="267"/>
      <c r="I32" s="266">
        <f t="shared" ref="I32" si="4">SUM(I25:J31)</f>
        <v>0</v>
      </c>
      <c r="J32" s="267"/>
      <c r="K32" s="269">
        <f>SUM(K25:L31)</f>
        <v>119</v>
      </c>
      <c r="L32" s="280"/>
      <c r="M32" s="140"/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6" customHeight="1" x14ac:dyDescent="0.25">
      <c r="A35" s="1"/>
      <c r="B35" s="101" t="str">
        <f>CONCATENATE(B18,CHAR(10),B34)</f>
        <v xml:space="preserve">Division
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8" customHeight="1" x14ac:dyDescent="0.25">
      <c r="A36" s="1"/>
      <c r="B36" s="104" t="s">
        <v>139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4.25" customHeight="1" x14ac:dyDescent="0.25">
      <c r="A37" s="1"/>
      <c r="B37" s="263" t="s">
        <v>415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75"/>
      <c r="N37" s="275"/>
      <c r="O37" s="1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27.75" customHeight="1" x14ac:dyDescent="0.25">
      <c r="A38" s="1"/>
      <c r="B38" s="4" t="s">
        <v>2</v>
      </c>
      <c r="C38" s="277" t="s">
        <v>140</v>
      </c>
      <c r="D38" s="268"/>
      <c r="E38" s="277" t="s">
        <v>141</v>
      </c>
      <c r="F38" s="268"/>
      <c r="G38" s="278" t="s">
        <v>162</v>
      </c>
      <c r="H38" s="279"/>
      <c r="I38" s="277" t="s">
        <v>142</v>
      </c>
      <c r="J38" s="268"/>
      <c r="K38" s="276" t="s">
        <v>135</v>
      </c>
      <c r="L38" s="270"/>
      <c r="M38" s="136"/>
      <c r="N38" s="1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/>
      <c r="B39" s="5" t="s">
        <v>164</v>
      </c>
      <c r="C39" s="271">
        <v>2</v>
      </c>
      <c r="D39" s="272"/>
      <c r="E39" s="271">
        <v>12</v>
      </c>
      <c r="F39" s="272"/>
      <c r="G39" s="271"/>
      <c r="H39" s="268"/>
      <c r="I39" s="271">
        <v>18</v>
      </c>
      <c r="J39" s="268"/>
      <c r="K39" s="273">
        <f>SUM(C39:J39)</f>
        <v>32</v>
      </c>
      <c r="L39" s="274"/>
      <c r="M39" s="138"/>
      <c r="N39" s="13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/>
      <c r="B40" s="5" t="s">
        <v>165</v>
      </c>
      <c r="C40" s="271">
        <v>2</v>
      </c>
      <c r="D40" s="272"/>
      <c r="E40" s="271">
        <v>14</v>
      </c>
      <c r="F40" s="272"/>
      <c r="G40" s="271">
        <v>2</v>
      </c>
      <c r="H40" s="268"/>
      <c r="I40" s="271">
        <v>26</v>
      </c>
      <c r="J40" s="268"/>
      <c r="K40" s="273">
        <f t="shared" ref="K40:K45" si="5">SUM(C40:J40)</f>
        <v>44</v>
      </c>
      <c r="L40" s="274"/>
      <c r="M40" s="138"/>
      <c r="N40" s="13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/>
      <c r="B41" s="5" t="s">
        <v>166</v>
      </c>
      <c r="C41" s="271">
        <v>3</v>
      </c>
      <c r="D41" s="272"/>
      <c r="E41" s="271">
        <v>7</v>
      </c>
      <c r="F41" s="272"/>
      <c r="G41" s="271">
        <v>1</v>
      </c>
      <c r="H41" s="268"/>
      <c r="I41" s="271">
        <v>23</v>
      </c>
      <c r="J41" s="268"/>
      <c r="K41" s="273">
        <f t="shared" si="5"/>
        <v>34</v>
      </c>
      <c r="L41" s="274"/>
      <c r="M41" s="138"/>
      <c r="N41" s="13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/>
      <c r="B42" s="162" t="s">
        <v>288</v>
      </c>
      <c r="C42" s="271">
        <v>1</v>
      </c>
      <c r="D42" s="272"/>
      <c r="E42" s="271">
        <v>1</v>
      </c>
      <c r="F42" s="272"/>
      <c r="G42" s="271"/>
      <c r="H42" s="268"/>
      <c r="I42" s="271">
        <v>1</v>
      </c>
      <c r="J42" s="268"/>
      <c r="K42" s="273">
        <f t="shared" si="5"/>
        <v>3</v>
      </c>
      <c r="L42" s="274"/>
      <c r="M42" s="138"/>
      <c r="N42" s="13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/>
      <c r="B43" s="162" t="s">
        <v>287</v>
      </c>
      <c r="C43" s="271"/>
      <c r="D43" s="272"/>
      <c r="E43" s="271">
        <v>1</v>
      </c>
      <c r="F43" s="272"/>
      <c r="G43" s="271"/>
      <c r="H43" s="268"/>
      <c r="I43" s="271">
        <v>1</v>
      </c>
      <c r="J43" s="268"/>
      <c r="K43" s="273">
        <f t="shared" si="5"/>
        <v>2</v>
      </c>
      <c r="L43" s="274"/>
      <c r="M43" s="138"/>
      <c r="N43" s="13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62" t="s">
        <v>289</v>
      </c>
      <c r="C44" s="271"/>
      <c r="D44" s="272"/>
      <c r="E44" s="271"/>
      <c r="F44" s="272"/>
      <c r="G44" s="271"/>
      <c r="H44" s="268"/>
      <c r="I44" s="271">
        <v>1</v>
      </c>
      <c r="J44" s="268"/>
      <c r="K44" s="273">
        <f t="shared" si="5"/>
        <v>1</v>
      </c>
      <c r="L44" s="274"/>
      <c r="M44" s="138"/>
      <c r="N44" s="13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147" customFormat="1" x14ac:dyDescent="0.25">
      <c r="A45" s="148"/>
      <c r="B45" s="162" t="s">
        <v>236</v>
      </c>
      <c r="C45" s="271"/>
      <c r="D45" s="272"/>
      <c r="E45" s="271"/>
      <c r="F45" s="272"/>
      <c r="G45" s="271"/>
      <c r="H45" s="272"/>
      <c r="I45" s="271">
        <v>3</v>
      </c>
      <c r="J45" s="272"/>
      <c r="K45" s="273">
        <f t="shared" si="5"/>
        <v>3</v>
      </c>
      <c r="L45" s="274"/>
      <c r="M45" s="138"/>
      <c r="N45" s="139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</row>
    <row r="46" spans="1:38" x14ac:dyDescent="0.25">
      <c r="A46" s="1"/>
      <c r="B46" s="89" t="s">
        <v>64</v>
      </c>
      <c r="C46" s="266">
        <f>SUM(C39:D45)</f>
        <v>8</v>
      </c>
      <c r="D46" s="267"/>
      <c r="E46" s="266">
        <f t="shared" ref="E46" si="6">SUM(E39:F45)</f>
        <v>35</v>
      </c>
      <c r="F46" s="268"/>
      <c r="G46" s="266">
        <f t="shared" ref="G46" si="7">SUM(G39:H45)</f>
        <v>3</v>
      </c>
      <c r="H46" s="268"/>
      <c r="I46" s="266">
        <f t="shared" ref="I46" si="8">SUM(I39:J45)</f>
        <v>73</v>
      </c>
      <c r="J46" s="268"/>
      <c r="K46" s="269">
        <f>SUM(K39:L45)</f>
        <v>119</v>
      </c>
      <c r="L46" s="270"/>
      <c r="M46" s="140"/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4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4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4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4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4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4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4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5">
      <c r="A90" s="1"/>
    </row>
    <row r="91" spans="1:40" x14ac:dyDescent="0.25">
      <c r="A91" s="1"/>
    </row>
    <row r="92" spans="1:40" x14ac:dyDescent="0.25">
      <c r="A92" s="1"/>
    </row>
    <row r="93" spans="1:40" x14ac:dyDescent="0.25">
      <c r="A93" s="1"/>
    </row>
    <row r="94" spans="1:40" x14ac:dyDescent="0.25">
      <c r="A94" s="1"/>
    </row>
    <row r="95" spans="1:40" x14ac:dyDescent="0.25">
      <c r="A95" s="1"/>
    </row>
    <row r="96" spans="1:40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</sheetData>
  <sheetProtection password="BC6F" sheet="1" objects="1" scenarios="1"/>
  <mergeCells count="94">
    <mergeCell ref="K27:L27"/>
    <mergeCell ref="K28:L28"/>
    <mergeCell ref="K38:L38"/>
    <mergeCell ref="G30:H30"/>
    <mergeCell ref="I32:J32"/>
    <mergeCell ref="K31:L31"/>
    <mergeCell ref="K29:L29"/>
    <mergeCell ref="K30:L30"/>
    <mergeCell ref="G28:H28"/>
    <mergeCell ref="G29:H29"/>
    <mergeCell ref="K32:L32"/>
    <mergeCell ref="C29:D29"/>
    <mergeCell ref="C39:D39"/>
    <mergeCell ref="E39:F39"/>
    <mergeCell ref="G39:H39"/>
    <mergeCell ref="I39:J39"/>
    <mergeCell ref="E29:F29"/>
    <mergeCell ref="E30:F30"/>
    <mergeCell ref="E31:F31"/>
    <mergeCell ref="C30:D30"/>
    <mergeCell ref="B37:N37"/>
    <mergeCell ref="C32:D32"/>
    <mergeCell ref="E32:F32"/>
    <mergeCell ref="G32:H32"/>
    <mergeCell ref="C31:D31"/>
    <mergeCell ref="G31:H31"/>
    <mergeCell ref="K39:L39"/>
    <mergeCell ref="I25:J25"/>
    <mergeCell ref="C38:D38"/>
    <mergeCell ref="E38:F38"/>
    <mergeCell ref="G38:H38"/>
    <mergeCell ref="I38:J38"/>
    <mergeCell ref="E26:F26"/>
    <mergeCell ref="E27:F27"/>
    <mergeCell ref="E28:F28"/>
    <mergeCell ref="C28:D28"/>
    <mergeCell ref="G27:H27"/>
    <mergeCell ref="I31:J31"/>
    <mergeCell ref="I27:J27"/>
    <mergeCell ref="I28:J28"/>
    <mergeCell ref="C27:D27"/>
    <mergeCell ref="I30:J30"/>
    <mergeCell ref="I29:J29"/>
    <mergeCell ref="B3:C3"/>
    <mergeCell ref="B4:C4"/>
    <mergeCell ref="B23:N23"/>
    <mergeCell ref="C25:D25"/>
    <mergeCell ref="C26:D26"/>
    <mergeCell ref="K24:L24"/>
    <mergeCell ref="G25:H25"/>
    <mergeCell ref="G26:H26"/>
    <mergeCell ref="I26:J26"/>
    <mergeCell ref="K25:L25"/>
    <mergeCell ref="K26:L26"/>
    <mergeCell ref="C24:D24"/>
    <mergeCell ref="E24:F24"/>
    <mergeCell ref="G24:H24"/>
    <mergeCell ref="I24:J24"/>
    <mergeCell ref="E25:F25"/>
    <mergeCell ref="C40:D40"/>
    <mergeCell ref="E40:F40"/>
    <mergeCell ref="G40:H40"/>
    <mergeCell ref="I40:J40"/>
    <mergeCell ref="K40:L40"/>
    <mergeCell ref="C42:D42"/>
    <mergeCell ref="I42:J42"/>
    <mergeCell ref="K42:L42"/>
    <mergeCell ref="I41:J41"/>
    <mergeCell ref="K41:L41"/>
    <mergeCell ref="E42:F42"/>
    <mergeCell ref="G42:H42"/>
    <mergeCell ref="C41:D41"/>
    <mergeCell ref="E41:F41"/>
    <mergeCell ref="G41:H41"/>
    <mergeCell ref="E45:F45"/>
    <mergeCell ref="I45:J45"/>
    <mergeCell ref="K45:L45"/>
    <mergeCell ref="C45:D45"/>
    <mergeCell ref="G45:H45"/>
    <mergeCell ref="C44:D44"/>
    <mergeCell ref="E44:F44"/>
    <mergeCell ref="G44:H44"/>
    <mergeCell ref="I44:J44"/>
    <mergeCell ref="K44:L44"/>
    <mergeCell ref="C43:D43"/>
    <mergeCell ref="E43:F43"/>
    <mergeCell ref="G43:H43"/>
    <mergeCell ref="I43:J43"/>
    <mergeCell ref="K43:L43"/>
    <mergeCell ref="C46:D46"/>
    <mergeCell ref="E46:F46"/>
    <mergeCell ref="G46:H46"/>
    <mergeCell ref="I46:J46"/>
    <mergeCell ref="K46:L46"/>
  </mergeCells>
  <dataValidations count="1">
    <dataValidation type="list" allowBlank="1" showInputMessage="1" showErrorMessage="1" sqref="B4">
      <formula1>Area</formula1>
    </dataValidation>
  </dataValidations>
  <pageMargins left="0.25" right="0.25" top="0.75" bottom="0.75" header="0.3" footer="0.3"/>
  <pageSetup paperSize="9" scale="8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B1:F49"/>
  <sheetViews>
    <sheetView showGridLines="0" showRowColHeaders="0" tabSelected="1" view="pageBreakPreview" zoomScale="67" zoomScaleNormal="70" zoomScaleSheetLayoutView="67" workbookViewId="0">
      <selection activeCell="B1" sqref="B1"/>
    </sheetView>
  </sheetViews>
  <sheetFormatPr defaultRowHeight="15" x14ac:dyDescent="0.25"/>
  <cols>
    <col min="1" max="1" width="23" customWidth="1"/>
    <col min="2" max="2" width="4.7109375" customWidth="1"/>
    <col min="3" max="3" width="101.5703125" customWidth="1"/>
    <col min="5" max="5" width="24.85546875" customWidth="1"/>
    <col min="6" max="6" width="10.7109375" bestFit="1" customWidth="1"/>
    <col min="10" max="10" width="14.5703125" customWidth="1"/>
    <col min="19" max="19" width="9.140625" customWidth="1"/>
  </cols>
  <sheetData>
    <row r="1" spans="2:6" x14ac:dyDescent="0.25">
      <c r="B1" s="1"/>
      <c r="C1" s="1"/>
    </row>
    <row r="2" spans="2:6" x14ac:dyDescent="0.25">
      <c r="B2" s="1"/>
      <c r="C2" s="1"/>
    </row>
    <row r="3" spans="2:6" x14ac:dyDescent="0.25">
      <c r="B3" s="1"/>
      <c r="C3" s="1"/>
    </row>
    <row r="4" spans="2:6" x14ac:dyDescent="0.25">
      <c r="B4" s="1"/>
      <c r="C4" s="1"/>
    </row>
    <row r="5" spans="2:6" ht="66" customHeight="1" x14ac:dyDescent="0.25">
      <c r="B5" s="1"/>
      <c r="C5" s="1"/>
    </row>
    <row r="6" spans="2:6" x14ac:dyDescent="0.25">
      <c r="B6" s="1"/>
      <c r="C6" s="1"/>
    </row>
    <row r="7" spans="2:6" x14ac:dyDescent="0.25">
      <c r="B7" s="1"/>
      <c r="C7" s="1"/>
    </row>
    <row r="8" spans="2:6" ht="15.75" customHeight="1" x14ac:dyDescent="0.25">
      <c r="B8" s="72"/>
      <c r="C8" s="1"/>
    </row>
    <row r="9" spans="2:6" ht="21" x14ac:dyDescent="0.35">
      <c r="B9" s="73"/>
      <c r="C9" s="74" t="s">
        <v>88</v>
      </c>
    </row>
    <row r="10" spans="2:6" ht="21" x14ac:dyDescent="0.35">
      <c r="B10" s="75"/>
      <c r="C10" s="76" t="s">
        <v>89</v>
      </c>
      <c r="F10" s="21"/>
    </row>
    <row r="11" spans="2:6" ht="18.75" x14ac:dyDescent="0.3">
      <c r="B11" s="75"/>
      <c r="C11" s="107" t="s">
        <v>126</v>
      </c>
      <c r="F11" s="21"/>
    </row>
    <row r="12" spans="2:6" x14ac:dyDescent="0.25">
      <c r="B12" s="1"/>
      <c r="C12" s="77" t="str">
        <f ca="1">CONCATENATE("Printed: ",TEXT(TODAY(),"dd mmm yyyy"))</f>
        <v>Printed: 26 May 2016</v>
      </c>
      <c r="E12" s="71"/>
    </row>
    <row r="13" spans="2:6" x14ac:dyDescent="0.25">
      <c r="B13" s="1"/>
      <c r="C13" s="78" t="s">
        <v>90</v>
      </c>
    </row>
    <row r="14" spans="2:6" ht="54.75" customHeight="1" x14ac:dyDescent="0.25">
      <c r="B14" s="1"/>
      <c r="C14" s="145" t="s">
        <v>150</v>
      </c>
    </row>
    <row r="15" spans="2:6" x14ac:dyDescent="0.25">
      <c r="B15" s="1"/>
      <c r="C15" s="1"/>
    </row>
    <row r="16" spans="2:6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  <row r="29" spans="2:3" x14ac:dyDescent="0.25">
      <c r="B29" s="1"/>
      <c r="C29" s="1"/>
    </row>
    <row r="30" spans="2:3" x14ac:dyDescent="0.25">
      <c r="B30" s="1"/>
      <c r="C30" s="1"/>
    </row>
    <row r="31" spans="2:3" x14ac:dyDescent="0.25">
      <c r="B31" s="1"/>
      <c r="C31" s="1"/>
    </row>
    <row r="32" spans="2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</sheetData>
  <sheetProtection password="83AF" sheet="1" objects="1" scenarios="1"/>
  <pageMargins left="0.25" right="0.25" top="0.75" bottom="0.75" header="0.3" footer="0.3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/>
    <pageSetUpPr fitToPage="1"/>
  </sheetPr>
  <dimension ref="A1:M26"/>
  <sheetViews>
    <sheetView showGridLines="0" showRowColHeaders="0" zoomScaleNormal="100" workbookViewId="0">
      <selection activeCell="J13" sqref="J13"/>
    </sheetView>
  </sheetViews>
  <sheetFormatPr defaultRowHeight="15" x14ac:dyDescent="0.25"/>
  <cols>
    <col min="1" max="1" width="9.140625" style="184"/>
    <col min="2" max="2" width="20.42578125" style="184" customWidth="1"/>
    <col min="3" max="3" width="10.85546875" style="184" customWidth="1"/>
    <col min="4" max="4" width="9.28515625" style="184" customWidth="1"/>
    <col min="5" max="5" width="11.140625" style="184" customWidth="1"/>
    <col min="6" max="6" width="8.7109375" style="184" customWidth="1"/>
    <col min="7" max="7" width="14.85546875" style="184" customWidth="1"/>
    <col min="8" max="8" width="11.7109375" style="184" customWidth="1"/>
    <col min="9" max="9" width="0.7109375" style="184" customWidth="1"/>
    <col min="10" max="10" width="79.42578125" style="184" customWidth="1"/>
    <col min="11" max="12" width="9.140625" style="184"/>
    <col min="13" max="13" width="103.85546875" style="184" customWidth="1"/>
    <col min="14" max="16384" width="9.140625" style="184"/>
  </cols>
  <sheetData>
    <row r="1" spans="1:13" ht="11.25" customHeight="1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customHeight="1" x14ac:dyDescent="0.25">
      <c r="A2" s="148"/>
      <c r="B2" s="29" t="s">
        <v>411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x14ac:dyDescent="0.25">
      <c r="A3" s="148"/>
      <c r="B3" s="30" t="s">
        <v>83</v>
      </c>
      <c r="C3" s="65">
        <v>41000</v>
      </c>
      <c r="D3" s="40"/>
      <c r="E3" s="41"/>
      <c r="F3" s="148" t="s">
        <v>2</v>
      </c>
      <c r="G3" s="66" t="s">
        <v>64</v>
      </c>
      <c r="H3" s="148"/>
      <c r="I3" s="148"/>
      <c r="J3" s="148"/>
      <c r="K3" s="148"/>
      <c r="L3" s="148"/>
      <c r="M3" s="148"/>
    </row>
    <row r="4" spans="1:13" x14ac:dyDescent="0.25">
      <c r="A4" s="148"/>
      <c r="B4" s="30" t="s">
        <v>84</v>
      </c>
      <c r="C4" s="65">
        <v>42430</v>
      </c>
      <c r="D4" s="40"/>
      <c r="E4" s="41"/>
      <c r="F4" s="148"/>
      <c r="G4" s="148"/>
      <c r="H4" s="148"/>
      <c r="I4" s="148"/>
      <c r="J4" s="148"/>
      <c r="K4" s="148"/>
      <c r="L4" s="148"/>
      <c r="M4" s="148"/>
    </row>
    <row r="5" spans="1:13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x14ac:dyDescent="0.25">
      <c r="A6" s="148"/>
      <c r="B6" s="148"/>
      <c r="C6" s="148"/>
      <c r="D6" s="148"/>
      <c r="E6" s="148"/>
      <c r="F6" s="148"/>
      <c r="G6" s="148"/>
      <c r="H6" s="148"/>
      <c r="I6" s="42" t="str">
        <f>CONCATENATE("6 Month Rolling Average of Cases &amp; Allegations (",TEXT(C3,"mmm-yy"),"  to ",TEXT(C4,"mmm-yy"),")")</f>
        <v>6 Month Rolling Average of Cases &amp; Allegations (Apr-12  to Mar-16)</v>
      </c>
      <c r="J6" s="148"/>
      <c r="K6" s="148"/>
      <c r="L6" s="148"/>
    </row>
    <row r="7" spans="1:13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x14ac:dyDescent="0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x14ac:dyDescent="0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x14ac:dyDescent="0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x14ac:dyDescent="0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x14ac:dyDescent="0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x14ac:dyDescent="0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 x14ac:dyDescent="0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52.5" customHeight="1" x14ac:dyDescent="0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3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3" x14ac:dyDescent="0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1:13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:13" x14ac:dyDescent="0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3" x14ac:dyDescent="0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</sheetData>
  <sheetProtection password="BC6F" sheet="1" objects="1" scenarios="1"/>
  <dataValidations count="2">
    <dataValidation type="list" allowBlank="1" showInputMessage="1" showErrorMessage="1" sqref="G3">
      <formula1>Area</formula1>
    </dataValidation>
    <dataValidation type="list" allowBlank="1" showInputMessage="1" showErrorMessage="1" sqref="C3:C4">
      <formula1>Date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/>
  <headerFooter>
    <oddHeader>&amp;CRESTRICTED</oddHeader>
    <oddFooter>&amp;CRESTRICTED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W138"/>
  <sheetViews>
    <sheetView showGridLines="0" showRowColHeaders="0" workbookViewId="0">
      <selection activeCell="I20" sqref="I20"/>
    </sheetView>
  </sheetViews>
  <sheetFormatPr defaultRowHeight="15" x14ac:dyDescent="0.25"/>
  <cols>
    <col min="2" max="2" width="20.42578125" customWidth="1"/>
    <col min="3" max="3" width="10.85546875" customWidth="1"/>
    <col min="4" max="4" width="9.28515625" customWidth="1"/>
    <col min="5" max="5" width="11.140625" customWidth="1"/>
    <col min="6" max="6" width="8.7109375" customWidth="1"/>
    <col min="7" max="7" width="14.85546875" customWidth="1"/>
    <col min="8" max="8" width="11.7109375" customWidth="1"/>
    <col min="9" max="9" width="12.42578125" customWidth="1"/>
    <col min="10" max="10" width="12.85546875" customWidth="1"/>
    <col min="13" max="13" width="103.85546875" customWidth="1"/>
  </cols>
  <sheetData>
    <row r="1" spans="1:13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25">
      <c r="A2" s="1"/>
      <c r="B2" s="2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30" t="s">
        <v>83</v>
      </c>
      <c r="C3" s="65">
        <v>41000</v>
      </c>
      <c r="D3" s="40"/>
      <c r="E3" s="41"/>
      <c r="F3" s="1" t="s">
        <v>2</v>
      </c>
      <c r="G3" s="66" t="s">
        <v>64</v>
      </c>
      <c r="H3" s="1"/>
      <c r="I3" s="1"/>
      <c r="J3" s="1"/>
      <c r="K3" s="1"/>
      <c r="L3" s="1"/>
      <c r="M3" s="1"/>
    </row>
    <row r="4" spans="1:13" x14ac:dyDescent="0.25">
      <c r="A4" s="1"/>
      <c r="B4" s="30" t="s">
        <v>84</v>
      </c>
      <c r="C4" s="65">
        <v>42430</v>
      </c>
      <c r="D4" s="40"/>
      <c r="E4" s="4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42" t="str">
        <f>CONCATENATE("Recorded Complaint Cases &amp; Allegations by Month (",TEXT(C3,"mmm-yy"),"  to ",TEXT(C4,"mmm-yy"),")")</f>
        <v>Recorded Complaint Cases &amp; Allegations by Month (Apr-12  to Mar-16)</v>
      </c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3" ht="52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3" ht="23.25" customHeight="1" x14ac:dyDescent="0.25">
      <c r="A21" s="1"/>
      <c r="B21" s="51"/>
      <c r="C21" s="57" t="s">
        <v>82</v>
      </c>
      <c r="D21" s="55" t="s">
        <v>81</v>
      </c>
      <c r="E21" s="67">
        <v>41730</v>
      </c>
      <c r="F21" s="56" t="s">
        <v>80</v>
      </c>
      <c r="G21" s="67">
        <v>42064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7.5" customHeight="1" x14ac:dyDescent="0.25">
      <c r="A22" s="1"/>
      <c r="B22" s="51"/>
      <c r="C22" s="57"/>
      <c r="D22" s="54"/>
      <c r="E22" s="53"/>
      <c r="F22" s="54"/>
      <c r="G22" s="53"/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4" customHeight="1" x14ac:dyDescent="0.25">
      <c r="A23" s="1"/>
      <c r="B23" s="50"/>
      <c r="C23" s="57" t="s">
        <v>5</v>
      </c>
      <c r="D23" s="58" t="s">
        <v>81</v>
      </c>
      <c r="E23" s="68">
        <v>42095</v>
      </c>
      <c r="F23" s="59" t="s">
        <v>80</v>
      </c>
      <c r="G23" s="68">
        <v>42430</v>
      </c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3" x14ac:dyDescent="0.25">
      <c r="A25" s="1"/>
      <c r="B25" s="2" t="s"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3" ht="6" customHeight="1" x14ac:dyDescent="0.2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24" customHeight="1" x14ac:dyDescent="0.25">
      <c r="A27" s="1"/>
      <c r="B27" s="4" t="s">
        <v>2</v>
      </c>
      <c r="C27" s="249" t="str">
        <f>CONCATENATE(TEXT(E21,"mmm-yy")," - ",TEXT(G21,"mmm-yy"))</f>
        <v>Apr-14 - Mar-15</v>
      </c>
      <c r="D27" s="250"/>
      <c r="E27" s="251" t="str">
        <f>CONCATENATE(TEXT(E23,"mmm-yy")," - ",TEXT(G23,"mmm-yy"))</f>
        <v>Apr-15 - Mar-16</v>
      </c>
      <c r="F27" s="252"/>
      <c r="G27" s="19" t="s">
        <v>3</v>
      </c>
      <c r="H27" s="1"/>
      <c r="I27" s="1"/>
      <c r="J27" s="1"/>
      <c r="K27" s="1"/>
      <c r="L27" s="1"/>
      <c r="M27" s="1"/>
    </row>
    <row r="28" spans="1:23" x14ac:dyDescent="0.25">
      <c r="A28" s="1"/>
      <c r="B28" s="5" t="s">
        <v>164</v>
      </c>
      <c r="C28" s="116">
        <f>(IF(ISERROR(VLOOKUP(B28,'Recorded Cases'!$A$2:$DA$10,MATCH($G$21,'Recorded Cases'!$A$1:$BO$1,FALSE),0)
),"0",(VLOOKUP(B28,'Recorded Cases'!$A$2:$DA$10,MATCH($G$21,'Recorded Cases'!$A$1:$BO$1,FALSE),0)
)))- (IF(ISERROR(VLOOKUP(B28,'Recorded Cases'!$A$2:$DA$10,MATCH($E$21,'Recorded Cases'!$A$1:$BO$1,FALSE)-1,0)
),"0",( VLOOKUP(B28,'Recorded Cases'!$A$2:$DA$10,MATCH($E$21,'Recorded Cases'!$A$1:$BO$1,FALSE)-1,0)
)))</f>
        <v>325</v>
      </c>
      <c r="D28" s="117"/>
      <c r="E28" s="118">
        <f>(IF(ISERROR(VLOOKUP(B28,'Recorded Cases'!$A$2:$DA$10,MATCH($G$23,'Recorded Cases'!$A$1:$BO$1,FALSE),0)
),"0",(VLOOKUP(B28,'Recorded Cases'!$A$2:$DA$10,MATCH($G$23,'Recorded Cases'!$A$1:$BO$1,FALSE),0)
)))- (IF(ISERROR(VLOOKUP(B28,'Recorded Cases'!$A$2:$DA$10,MATCH($E$23,'Recorded Cases'!$A$1:$BO$1,FALSE)-1,0)
),"0",( VLOOKUP(B28,'Recorded Cases'!$A$2:$DA$10,MATCH($E$23,'Recorded Cases'!$A$1:$BO$1,FALSE)-1,0)
)))</f>
        <v>252</v>
      </c>
      <c r="F28" s="27"/>
      <c r="G28" s="6">
        <f>IF(ISERROR((E28-C28)/C28),"-",(E28-C28)/C28)</f>
        <v>-0.22461538461538461</v>
      </c>
      <c r="H28" s="1"/>
      <c r="I28" s="1"/>
      <c r="J28" s="148"/>
      <c r="K28" s="1"/>
      <c r="L28" s="1"/>
      <c r="M28" s="1"/>
    </row>
    <row r="29" spans="1:23" x14ac:dyDescent="0.25">
      <c r="A29" s="1"/>
      <c r="B29" s="5" t="s">
        <v>165</v>
      </c>
      <c r="C29" s="123">
        <f>(IF(ISERROR(VLOOKUP(B29,'Recorded Cases'!$A$2:$DA$10,MATCH($G$21,'Recorded Cases'!$A$1:$BO$1,FALSE),0)
),"0",(VLOOKUP(B29,'Recorded Cases'!$A$2:$DA$10,MATCH($G$21,'Recorded Cases'!$A$1:$BO$1,FALSE),0)
)))- (IF(ISERROR(VLOOKUP(B29,'Recorded Cases'!$A$2:$DA$10,MATCH($E$21,'Recorded Cases'!$A$1:$BO$1,FALSE)-1,0)
),"0",( VLOOKUP(B29,'Recorded Cases'!$A$2:$DA$10,MATCH($E$21,'Recorded Cases'!$A$1:$BO$1,FALSE)-1,0)
)))</f>
        <v>269</v>
      </c>
      <c r="D29" s="117"/>
      <c r="E29" s="123">
        <f>(IF(ISERROR(VLOOKUP(B29,'Recorded Cases'!$A$2:$DA$10,MATCH($G$23,'Recorded Cases'!$A$1:$BO$1,FALSE),0)
),"0",(VLOOKUP(B29,'Recorded Cases'!$A$2:$DA$10,MATCH($G$23,'Recorded Cases'!$A$1:$BO$1,FALSE),0)
)))- (IF(ISERROR(VLOOKUP(B29,'Recorded Cases'!$A$2:$DA$10,MATCH($E$23,'Recorded Cases'!$A$1:$BO$1,FALSE)-1,0)
),"0",( VLOOKUP(B29,'Recorded Cases'!$A$2:$DA$10,MATCH($E$23,'Recorded Cases'!$A$1:$BO$1,FALSE)-1,0)
)))</f>
        <v>246</v>
      </c>
      <c r="F29" s="27"/>
      <c r="G29" s="6">
        <f t="shared" ref="G29:G34" si="0">IF(ISERROR((E29-C29)/C29),"-",(E29-C29)/C29)</f>
        <v>-8.5501858736059477E-2</v>
      </c>
      <c r="H29" s="1"/>
      <c r="I29" s="148"/>
      <c r="J29" s="148"/>
      <c r="K29" s="1"/>
      <c r="L29" s="1"/>
      <c r="M29" s="1"/>
    </row>
    <row r="30" spans="1:23" x14ac:dyDescent="0.25">
      <c r="A30" s="1"/>
      <c r="B30" s="5" t="s">
        <v>166</v>
      </c>
      <c r="C30" s="123">
        <f>(IF(ISERROR(VLOOKUP(B30,'Recorded Cases'!$A$2:$DA$10,MATCH($G$21,'Recorded Cases'!$A$1:$BO$1,FALSE),0)
),"0",(VLOOKUP(B30,'Recorded Cases'!$A$2:$DA$10,MATCH($G$21,'Recorded Cases'!$A$1:$BO$1,FALSE),0)
)))- (IF(ISERROR(VLOOKUP(B30,'Recorded Cases'!$A$2:$DA$10,MATCH($E$21,'Recorded Cases'!$A$1:$BO$1,FALSE)-1,0)
),"0",( VLOOKUP(B30,'Recorded Cases'!$A$2:$DA$10,MATCH($E$21,'Recorded Cases'!$A$1:$BO$1,FALSE)-1,0)
)))</f>
        <v>297</v>
      </c>
      <c r="D30" s="117"/>
      <c r="E30" s="123">
        <f>(IF(ISERROR(VLOOKUP(B30,'Recorded Cases'!$A$2:$DA$10,MATCH($G$23,'Recorded Cases'!$A$1:$BO$1,FALSE),0)
),"0",(VLOOKUP(B30,'Recorded Cases'!$A$2:$DA$10,MATCH($G$23,'Recorded Cases'!$A$1:$BO$1,FALSE),0)
)))- (IF(ISERROR(VLOOKUP(B30,'Recorded Cases'!$A$2:$DA$10,MATCH($E$23,'Recorded Cases'!$A$1:$BO$1,FALSE)-1,0)
),"0",( VLOOKUP(B30,'Recorded Cases'!$A$2:$DA$10,MATCH($E$23,'Recorded Cases'!$A$1:$BO$1,FALSE)-1,0)
)))</f>
        <v>253</v>
      </c>
      <c r="F30" s="27"/>
      <c r="G30" s="6">
        <f t="shared" si="0"/>
        <v>-0.14814814814814814</v>
      </c>
      <c r="H30" s="1"/>
      <c r="I30" s="148"/>
      <c r="J30" s="148"/>
      <c r="K30" s="1"/>
      <c r="L30" s="1"/>
      <c r="M30" s="1"/>
    </row>
    <row r="31" spans="1:23" x14ac:dyDescent="0.25">
      <c r="A31" s="1"/>
      <c r="B31" s="5" t="s">
        <v>237</v>
      </c>
      <c r="C31" s="118">
        <f>SUM(C32:C37)</f>
        <v>154</v>
      </c>
      <c r="D31" s="117"/>
      <c r="E31" s="123">
        <f>SUM(E32:E37)</f>
        <v>117</v>
      </c>
      <c r="F31" s="27"/>
      <c r="G31" s="6">
        <f t="shared" si="0"/>
        <v>-0.24025974025974026</v>
      </c>
      <c r="H31" s="1"/>
      <c r="I31" s="148"/>
      <c r="J31" s="148"/>
      <c r="K31" s="1"/>
      <c r="L31" s="1"/>
      <c r="M31" s="1"/>
    </row>
    <row r="32" spans="1:23" x14ac:dyDescent="0.25">
      <c r="A32" s="1"/>
      <c r="B32" s="162" t="s">
        <v>288</v>
      </c>
      <c r="C32" s="123">
        <f>(IF(ISERROR(VLOOKUP(B32,'Recorded Cases'!$A$2:$DA$10,MATCH($G$21,'Recorded Cases'!$A$1:$BO$1,FALSE),0)
),"0",(VLOOKUP(B32,'Recorded Cases'!$A$2:$DA$10,MATCH($G$21,'Recorded Cases'!$A$1:$BO$1,FALSE),0)
)))- (IF(ISERROR(VLOOKUP(B32,'Recorded Cases'!$A$2:$DA$10,MATCH($E$21,'Recorded Cases'!$A$1:$BO$1,FALSE)-1,0)
),"0",( VLOOKUP(B32,'Recorded Cases'!$A$2:$DA$10,MATCH($E$21,'Recorded Cases'!$A$1:$BO$1,FALSE)-1,0)
)))</f>
        <v>46</v>
      </c>
      <c r="D32" s="117"/>
      <c r="E32" s="123">
        <f>(IF(ISERROR(VLOOKUP(B32,'Recorded Cases'!$A$2:$DA$10,MATCH($G$23,'Recorded Cases'!$A$1:$BO$1,FALSE),0)
),"0",(VLOOKUP(B32,'Recorded Cases'!$A$2:$DA$10,MATCH($G$23,'Recorded Cases'!$A$1:$BO$1,FALSE),0)
)))- (IF(ISERROR(VLOOKUP(B32,'Recorded Cases'!$A$2:$DA$10,MATCH($E$23,'Recorded Cases'!$A$1:$BO$1,FALSE)-1,0)
),"0",( VLOOKUP(B32,'Recorded Cases'!$A$2:$DA$10,MATCH($E$23,'Recorded Cases'!$A$1:$BO$1,FALSE)-1,0)
)))</f>
        <v>16</v>
      </c>
      <c r="F32" s="27"/>
      <c r="G32" s="6">
        <f t="shared" si="0"/>
        <v>-0.65217391304347827</v>
      </c>
      <c r="H32" s="1"/>
      <c r="I32" s="148"/>
      <c r="J32" s="148"/>
      <c r="K32" s="1"/>
      <c r="L32" s="1"/>
      <c r="M32" s="1"/>
    </row>
    <row r="33" spans="1:17" x14ac:dyDescent="0.25">
      <c r="A33" s="1"/>
      <c r="B33" s="162" t="s">
        <v>287</v>
      </c>
      <c r="C33" s="123">
        <f>(IF(ISERROR(VLOOKUP(B33,'Recorded Cases'!$A$2:$DA$10,MATCH($G$21,'Recorded Cases'!$A$1:$BO$1,FALSE),0)
),"0",(VLOOKUP(B33,'Recorded Cases'!$A$2:$DA$10,MATCH($G$21,'Recorded Cases'!$A$1:$BO$1,FALSE),0)
)))- (IF(ISERROR(VLOOKUP(B33,'Recorded Cases'!$A$2:$DA$10,MATCH($E$21,'Recorded Cases'!$A$1:$BO$1,FALSE)-1,0)
),"0",( VLOOKUP(B33,'Recorded Cases'!$A$2:$DA$10,MATCH($E$21,'Recorded Cases'!$A$1:$BO$1,FALSE)-1,0)
)))</f>
        <v>36</v>
      </c>
      <c r="D33" s="117"/>
      <c r="E33" s="123">
        <f>(IF(ISERROR(VLOOKUP(B33,'Recorded Cases'!$A$2:$DA$10,MATCH($G$23,'Recorded Cases'!$A$1:$BO$1,FALSE),0)
),"0",(VLOOKUP(B33,'Recorded Cases'!$A$2:$DA$10,MATCH($G$23,'Recorded Cases'!$A$1:$BO$1,FALSE),0)
)))- (IF(ISERROR(VLOOKUP(B33,'Recorded Cases'!$A$2:$DA$10,MATCH($E$23,'Recorded Cases'!$A$1:$BO$1,FALSE)-1,0)
),"0",( VLOOKUP(B33,'Recorded Cases'!$A$2:$DA$10,MATCH($E$23,'Recorded Cases'!$A$1:$BO$1,FALSE)-1,0)
)))</f>
        <v>35</v>
      </c>
      <c r="F33" s="27"/>
      <c r="G33" s="6">
        <f t="shared" si="0"/>
        <v>-2.7777777777777776E-2</v>
      </c>
      <c r="H33" s="1"/>
      <c r="I33" s="148"/>
      <c r="J33" s="148"/>
      <c r="K33" s="1"/>
      <c r="L33" s="1"/>
      <c r="M33" s="1"/>
    </row>
    <row r="34" spans="1:17" x14ac:dyDescent="0.25">
      <c r="A34" s="1"/>
      <c r="B34" s="162" t="s">
        <v>236</v>
      </c>
      <c r="C34" s="123">
        <f>(IF(ISERROR(VLOOKUP(B34,'Recorded Cases'!$A$2:$DA$10,MATCH($G$21,'Recorded Cases'!$A$1:$BO$1,FALSE),0)
),"0",(VLOOKUP(B34,'Recorded Cases'!$A$2:$DA$10,MATCH($G$21,'Recorded Cases'!$A$1:$BO$1,FALSE),0)
)))- (IF(ISERROR(VLOOKUP(B34,'Recorded Cases'!$A$2:$DA$10,MATCH($E$21,'Recorded Cases'!$A$1:$BO$1,FALSE)-1,0)
),"0",( VLOOKUP(B34,'Recorded Cases'!$A$2:$DA$10,MATCH($E$21,'Recorded Cases'!$A$1:$BO$1,FALSE)-1,0)
)))</f>
        <v>48</v>
      </c>
      <c r="D34" s="117"/>
      <c r="E34" s="123">
        <f>(IF(ISERROR(VLOOKUP(B34,'Recorded Cases'!$A$2:$DA$10,MATCH($G$23,'Recorded Cases'!$A$1:$BO$1,FALSE),0)
),"0",(VLOOKUP(B34,'Recorded Cases'!$A$2:$DA$10,MATCH($G$23,'Recorded Cases'!$A$1:$BO$1,FALSE),0)
)))- (IF(ISERROR(VLOOKUP(B34,'Recorded Cases'!$A$2:$DA$10,MATCH($E$23,'Recorded Cases'!$A$1:$BO$1,FALSE)-1,0)
),"0",( VLOOKUP(B34,'Recorded Cases'!$A$2:$DA$10,MATCH($E$23,'Recorded Cases'!$A$1:$BO$1,FALSE)-1,0)
)))</f>
        <v>36</v>
      </c>
      <c r="F34" s="27"/>
      <c r="G34" s="6">
        <f t="shared" si="0"/>
        <v>-0.25</v>
      </c>
      <c r="H34" s="1"/>
      <c r="I34" s="148"/>
      <c r="J34" s="148"/>
      <c r="K34" s="1"/>
      <c r="L34" s="1"/>
      <c r="M34" s="1"/>
    </row>
    <row r="35" spans="1:17" x14ac:dyDescent="0.25">
      <c r="A35" s="1"/>
      <c r="B35" s="162" t="s">
        <v>289</v>
      </c>
      <c r="C35" s="123">
        <f>(IF(ISERROR(VLOOKUP(B35,'Recorded Cases'!$A$2:$DA$10,MATCH($G$21,'Recorded Cases'!$A$1:$BO$1,FALSE),0)
),"0",(VLOOKUP(B35,'Recorded Cases'!$A$2:$DA$10,MATCH($G$21,'Recorded Cases'!$A$1:$BO$1,FALSE),0)
)))- (IF(ISERROR(VLOOKUP(B35,'Recorded Cases'!$A$2:$DA$10,MATCH($E$21,'Recorded Cases'!$A$1:$BO$1,FALSE)-1,0)
),"0",( VLOOKUP(B35,'Recorded Cases'!$A$2:$DA$10,MATCH($E$21,'Recorded Cases'!$A$1:$BO$1,FALSE)-1,0)
)))</f>
        <v>24</v>
      </c>
      <c r="D35" s="117"/>
      <c r="E35" s="123">
        <f>(IF(ISERROR(VLOOKUP(B35,'Recorded Cases'!$A$2:$DA$10,MATCH($G$23,'Recorded Cases'!$A$1:$BO$1,FALSE),0)
),"0",(VLOOKUP(B35,'Recorded Cases'!$A$2:$DA$10,MATCH($G$23,'Recorded Cases'!$A$1:$BO$1,FALSE),0)
)))- (IF(ISERROR(VLOOKUP(B35,'Recorded Cases'!$A$2:$DA$10,MATCH($E$23,'Recorded Cases'!$A$1:$BO$1,FALSE)-1,0)
),"0",( VLOOKUP(B35,'Recorded Cases'!$A$2:$DA$10,MATCH($E$23,'Recorded Cases'!$A$1:$BO$1,FALSE)-1,0)
)))</f>
        <v>30</v>
      </c>
      <c r="F35" s="27"/>
      <c r="G35" s="6">
        <f>IF(ISERROR((E35-C35)/C35),"-",(E35-C35)/C35)</f>
        <v>0.25</v>
      </c>
      <c r="H35" s="1"/>
      <c r="I35" s="148"/>
      <c r="J35" s="148"/>
      <c r="K35" s="1"/>
      <c r="L35" s="1"/>
      <c r="M35" s="1"/>
    </row>
    <row r="36" spans="1:17" s="147" customFormat="1" x14ac:dyDescent="0.25">
      <c r="A36" s="148"/>
      <c r="B36" s="162" t="s">
        <v>36</v>
      </c>
      <c r="C36" s="123">
        <f>(IF(ISERROR(VLOOKUP(B36,'Recorded Cases'!$A$2:$DA$10,MATCH($G$21,'Recorded Cases'!$A$1:$BO$1,FALSE),0)
),"0",(VLOOKUP(B36,'Recorded Cases'!$A$2:$DA$10,MATCH($G$21,'Recorded Cases'!$A$1:$BO$1,FALSE),0)
)))- (IF(ISERROR(VLOOKUP(B36,'Recorded Cases'!$A$2:$DA$10,MATCH($E$21,'Recorded Cases'!$A$1:$BO$1,FALSE)-1,0)
),"0",( VLOOKUP(B36,'Recorded Cases'!$A$2:$DA$10,MATCH($E$21,'Recorded Cases'!$A$1:$BO$1,FALSE)-1,0)
)))</f>
        <v>0</v>
      </c>
      <c r="D36" s="117"/>
      <c r="E36" s="123">
        <f>(IF(ISERROR(VLOOKUP(B36,'Recorded Cases'!$A$2:$DA$10,MATCH($G$23,'Recorded Cases'!$A$1:$BO$1,FALSE),0)
),"0",(VLOOKUP(B36,'Recorded Cases'!$A$2:$DA$10,MATCH($G$23,'Recorded Cases'!$A$1:$BO$1,FALSE),0)
)))- (IF(ISERROR(VLOOKUP(B36,'Recorded Cases'!$A$2:$DA$10,MATCH($E$23,'Recorded Cases'!$A$1:$BO$1,FALSE)-1,0)
),"0",( VLOOKUP(B36,'Recorded Cases'!$A$2:$DA$10,MATCH($E$23,'Recorded Cases'!$A$1:$BO$1,FALSE)-1,0)
)))</f>
        <v>0</v>
      </c>
      <c r="F36" s="27"/>
      <c r="G36" s="6" t="str">
        <f t="shared" ref="G36:G37" si="1">IF(ISERROR((E36-C36)/C36),"-",(E36-C36)/C36)</f>
        <v>-</v>
      </c>
      <c r="H36" s="148"/>
      <c r="I36" s="148"/>
      <c r="J36" s="148"/>
      <c r="K36" s="148"/>
      <c r="L36" s="148"/>
      <c r="M36" s="148"/>
    </row>
    <row r="37" spans="1:17" s="147" customFormat="1" x14ac:dyDescent="0.25">
      <c r="A37" s="148"/>
      <c r="B37" s="162" t="s">
        <v>10</v>
      </c>
      <c r="C37" s="123">
        <f>(IF(ISERROR(VLOOKUP(B37,'Recorded Cases'!$A$2:$DA$10,MATCH($G$21,'Recorded Cases'!$A$1:$BO$1,FALSE),0)
),"0",(VLOOKUP(B37,'Recorded Cases'!$A$2:$DA$10,MATCH($G$21,'Recorded Cases'!$A$1:$BO$1,FALSE),0)
)))- (IF(ISERROR(VLOOKUP(B37,'Recorded Cases'!$A$2:$DA$10,MATCH($E$21,'Recorded Cases'!$A$1:$BO$1,FALSE)-1,0)
),"0",( VLOOKUP(B37,'Recorded Cases'!$A$2:$DA$10,MATCH($E$21,'Recorded Cases'!$A$1:$BO$1,FALSE)-1,0)
)))</f>
        <v>0</v>
      </c>
      <c r="D37" s="117"/>
      <c r="E37" s="123">
        <f>(IF(ISERROR(VLOOKUP(B37,'Recorded Cases'!$A$2:$DA$10,MATCH($G$23,'Recorded Cases'!$A$1:$BO$1,FALSE),0)
),"0",(VLOOKUP(B37,'Recorded Cases'!$A$2:$DA$10,MATCH($G$23,'Recorded Cases'!$A$1:$BO$1,FALSE),0)
)))- (IF(ISERROR(VLOOKUP(B37,'Recorded Cases'!$A$2:$DA$10,MATCH($E$23,'Recorded Cases'!$A$1:$BO$1,FALSE)-1,0)
),"0",( VLOOKUP(B37,'Recorded Cases'!$A$2:$DA$10,MATCH($E$23,'Recorded Cases'!$A$1:$BO$1,FALSE)-1,0)
)))</f>
        <v>0</v>
      </c>
      <c r="F37" s="27"/>
      <c r="G37" s="6" t="str">
        <f t="shared" si="1"/>
        <v>-</v>
      </c>
      <c r="H37" s="148"/>
      <c r="I37" s="148"/>
      <c r="J37" s="148"/>
      <c r="K37" s="148"/>
      <c r="L37" s="148"/>
      <c r="M37" s="148"/>
    </row>
    <row r="38" spans="1:17" x14ac:dyDescent="0.25">
      <c r="A38" s="1"/>
      <c r="B38" s="7" t="s">
        <v>4</v>
      </c>
      <c r="C38" s="22">
        <f>SUM(C28:C31)</f>
        <v>1045</v>
      </c>
      <c r="D38" s="23"/>
      <c r="E38" s="22">
        <f>SUM(E28:E31)</f>
        <v>868</v>
      </c>
      <c r="F38" s="24"/>
      <c r="G38" s="70">
        <f>IF(ISERROR((E38-C38)/C38),"-",(E38-C38)/C38)</f>
        <v>-0.16937799043062202</v>
      </c>
      <c r="H38" s="1"/>
      <c r="I38" s="1"/>
      <c r="J38" s="1"/>
      <c r="K38" s="1"/>
      <c r="L38" s="1"/>
      <c r="M38" s="1"/>
    </row>
    <row r="39" spans="1:17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7" x14ac:dyDescent="0.25">
      <c r="A40" s="1"/>
      <c r="B40" s="2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7" ht="5.25" customHeight="1" x14ac:dyDescent="0.2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7" ht="22.5" x14ac:dyDescent="0.25">
      <c r="A42" s="1"/>
      <c r="B42" s="4" t="s">
        <v>2</v>
      </c>
      <c r="C42" s="249" t="str">
        <f>CONCATENATE(TEXT(E21,"mmm-yy")," - ",TEXT(G21,"mmm-yy"))</f>
        <v>Apr-14 - Mar-15</v>
      </c>
      <c r="D42" s="250"/>
      <c r="E42" s="251" t="str">
        <f>CONCATENATE(TEXT(E23,"mmm-yy")," - ",TEXT(G23,"mmm-yy"))</f>
        <v>Apr-15 - Mar-16</v>
      </c>
      <c r="F42" s="252"/>
      <c r="G42" s="19" t="s">
        <v>3</v>
      </c>
      <c r="H42" s="1"/>
      <c r="I42" s="1"/>
      <c r="J42" s="91"/>
      <c r="K42" s="91"/>
      <c r="L42" s="91"/>
      <c r="M42" s="91"/>
      <c r="N42" s="91"/>
      <c r="O42" s="91"/>
      <c r="P42" s="91"/>
      <c r="Q42" s="91"/>
    </row>
    <row r="43" spans="1:17" x14ac:dyDescent="0.25">
      <c r="A43" s="1"/>
      <c r="B43" s="5" t="s">
        <v>164</v>
      </c>
      <c r="C43" s="123">
        <f>(IF(ISERROR(VLOOKUP(B43,'Recorded Allegations'!$A$2:$BO$625,MATCH($G$21,'Recorded Allegations'!$A$1:$BO$1,FALSE),0)
),"0",(VLOOKUP(B43,'Recorded Allegations'!$A$2:$BO$625,MATCH($G$21,'Recorded Allegations'!$A$1:$BO$1,FALSE),0)
)))- (IF(ISERROR(VLOOKUP(B43,'Recorded Allegations'!$A$2:$BO$625,MATCH($E$21,'Recorded Allegations'!$A$1:$BO$1,FALSE)-1,0)
),"0",( VLOOKUP(B43,'Recorded Allegations'!$A$2:$BO$625,MATCH($E$21,'Recorded Allegations'!$A$1:$BO$1,FALSE)-1,0)
)))</f>
        <v>582</v>
      </c>
      <c r="D43" s="28"/>
      <c r="E43" s="25">
        <f>(IF(ISERROR(VLOOKUP(B43,'Recorded Allegations'!$A$2:$BO$625,MATCH($G$23,'Recorded Allegations'!$A$1:$BO$1,FALSE),0)
),"0",(VLOOKUP(B43,'Recorded Allegations'!$A$2:$BO$625,MATCH($G$23,'Recorded Allegations'!$A$1:$BO$1,FALSE),0)
)))- (IF(ISERROR(VLOOKUP(B43,'Recorded Allegations'!$A$2:$BO$625,MATCH($E$23,'Recorded Allegations'!$A$1:$BO$1,FALSE)-1,0)
),"0",( VLOOKUP(B43,'Recorded Allegations'!$A$2:$BO$625,MATCH($E$23,'Recorded Allegations'!$A$1:$BO$1,FALSE)-1,0)
)))</f>
        <v>583</v>
      </c>
      <c r="F43" s="28"/>
      <c r="G43" s="6">
        <f>IF(ISERROR((E43-C43)/C43),"-",(E43-C43)/C43)</f>
        <v>1.718213058419244E-3</v>
      </c>
      <c r="H43" s="148"/>
      <c r="I43" s="1"/>
      <c r="J43" s="112"/>
      <c r="K43" s="91"/>
      <c r="L43" s="91"/>
      <c r="M43" s="91"/>
      <c r="N43" s="91"/>
      <c r="O43" s="91"/>
      <c r="P43" s="91"/>
      <c r="Q43" s="91"/>
    </row>
    <row r="44" spans="1:17" x14ac:dyDescent="0.25">
      <c r="A44" s="1"/>
      <c r="B44" s="5" t="s">
        <v>165</v>
      </c>
      <c r="C44" s="118">
        <f>(IF(ISERROR(VLOOKUP(B44,'Recorded Allegations'!$A$2:$BO$625,MATCH($G$21,'Recorded Allegations'!$A$1:$BO$1,FALSE),0)
),"0",(VLOOKUP(B44,'Recorded Allegations'!$A$2:$BO$625,MATCH($G$21,'Recorded Allegations'!$A$1:$BO$1,FALSE),0)
)))- (IF(ISERROR(VLOOKUP(B44,'Recorded Allegations'!$A$2:$BO$625,MATCH($E$21,'Recorded Allegations'!$A$1:$BO$1,FALSE)-1,0)
),"0",( VLOOKUP(B44,'Recorded Allegations'!$A$2:$BO$625,MATCH($E$21,'Recorded Allegations'!$A$1:$BO$1,FALSE)-1,0)
)))</f>
        <v>487</v>
      </c>
      <c r="D44" s="28"/>
      <c r="E44" s="118">
        <f>(IF(ISERROR(VLOOKUP(B44,'Recorded Allegations'!$A$2:$BO$625,MATCH($G$23,'Recorded Allegations'!$A$1:$BO$1,FALSE),0)
),"0",(VLOOKUP(B44,'Recorded Allegations'!$A$2:$BO$625,MATCH($G$23,'Recorded Allegations'!$A$1:$BO$1,FALSE),0)
)))- (IF(ISERROR(VLOOKUP(B44,'Recorded Allegations'!$A$2:$BO$625,MATCH($E$23,'Recorded Allegations'!$A$1:$BO$1,FALSE)-1,0)
),"0",( VLOOKUP(B44,'Recorded Allegations'!$A$2:$BO$625,MATCH($E$23,'Recorded Allegations'!$A$1:$BO$1,FALSE)-1,0)
)))</f>
        <v>564</v>
      </c>
      <c r="F44" s="28"/>
      <c r="G44" s="6">
        <f t="shared" ref="G44:G52" si="2">IF(ISERROR((E44-C44)/C44),"-",(E44-C44)/C44)</f>
        <v>0.15811088295687886</v>
      </c>
      <c r="H44" s="1"/>
      <c r="I44" s="1"/>
      <c r="J44" s="112"/>
      <c r="K44" s="91"/>
      <c r="L44" s="91"/>
      <c r="M44" s="91"/>
      <c r="N44" s="91"/>
      <c r="O44" s="91"/>
      <c r="P44" s="91"/>
      <c r="Q44" s="91"/>
    </row>
    <row r="45" spans="1:17" x14ac:dyDescent="0.25">
      <c r="A45" s="1"/>
      <c r="B45" s="5" t="s">
        <v>166</v>
      </c>
      <c r="C45" s="118">
        <f>(IF(ISERROR(VLOOKUP(B45,'Recorded Allegations'!$A$2:$BO$625,MATCH($G$21,'Recorded Allegations'!$A$1:$BO$1,FALSE),0)
),"0",(VLOOKUP(B45,'Recorded Allegations'!$A$2:$BO$625,MATCH($G$21,'Recorded Allegations'!$A$1:$BO$1,FALSE),0)
)))- (IF(ISERROR(VLOOKUP(B45,'Recorded Allegations'!$A$2:$BO$625,MATCH($E$21,'Recorded Allegations'!$A$1:$BO$1,FALSE)-1,0)
),"0",( VLOOKUP(B45,'Recorded Allegations'!$A$2:$BO$625,MATCH($E$21,'Recorded Allegations'!$A$1:$BO$1,FALSE)-1,0)
)))</f>
        <v>554</v>
      </c>
      <c r="D45" s="28"/>
      <c r="E45" s="118">
        <f>(IF(ISERROR(VLOOKUP(B45,'Recorded Allegations'!$A$2:$BO$625,MATCH($G$23,'Recorded Allegations'!$A$1:$BO$1,FALSE),0)
),"0",(VLOOKUP(B45,'Recorded Allegations'!$A$2:$BO$625,MATCH($G$23,'Recorded Allegations'!$A$1:$BO$1,FALSE),0)
)))- (IF(ISERROR(VLOOKUP(B45,'Recorded Allegations'!$A$2:$BO$625,MATCH($E$23,'Recorded Allegations'!$A$1:$BO$1,FALSE)-1,0)
),"0",( VLOOKUP(B45,'Recorded Allegations'!$A$2:$BO$625,MATCH($E$23,'Recorded Allegations'!$A$1:$BO$1,FALSE)-1,0)
)))</f>
        <v>576</v>
      </c>
      <c r="F45" s="28"/>
      <c r="G45" s="6">
        <f t="shared" si="2"/>
        <v>3.9711191335740074E-2</v>
      </c>
      <c r="H45" s="1"/>
      <c r="I45" s="1"/>
      <c r="J45" s="112"/>
      <c r="K45" s="91"/>
      <c r="L45" s="91"/>
      <c r="M45" s="91"/>
      <c r="N45" s="91"/>
      <c r="O45" s="91"/>
      <c r="P45" s="91"/>
      <c r="Q45" s="91"/>
    </row>
    <row r="46" spans="1:17" x14ac:dyDescent="0.25">
      <c r="A46" s="1"/>
      <c r="B46" s="5" t="s">
        <v>237</v>
      </c>
      <c r="C46" s="118">
        <f>SUM(C47:C52)</f>
        <v>260</v>
      </c>
      <c r="D46" s="28"/>
      <c r="E46" s="123">
        <f>SUM(E47:E52)</f>
        <v>249</v>
      </c>
      <c r="F46" s="28"/>
      <c r="G46" s="6">
        <f t="shared" si="2"/>
        <v>-4.230769230769231E-2</v>
      </c>
      <c r="H46" s="1"/>
      <c r="I46" s="1"/>
      <c r="J46" s="112"/>
      <c r="K46" s="91"/>
      <c r="L46" s="91"/>
      <c r="M46" s="91"/>
      <c r="N46" s="91"/>
      <c r="O46" s="91"/>
      <c r="P46" s="91"/>
      <c r="Q46" s="91"/>
    </row>
    <row r="47" spans="1:17" x14ac:dyDescent="0.25">
      <c r="A47" s="1"/>
      <c r="B47" s="162" t="s">
        <v>288</v>
      </c>
      <c r="C47" s="173">
        <f>(IF(ISERROR(VLOOKUP(B47,'Recorded Allegations'!$A$2:$BO$625,MATCH($G$21,'Recorded Allegations'!$A$1:$BO$1,FALSE),0)
),"0",(VLOOKUP(B47,'Recorded Allegations'!$A$2:$BO$625,MATCH($G$21,'Recorded Allegations'!$A$1:$BO$1,FALSE),0)
)))- (IF(ISERROR(VLOOKUP(B47,'Recorded Allegations'!$A$2:$BO$625,MATCH($E$21,'Recorded Allegations'!$A$1:$BO$1,FALSE)-1,0)
),"0",( VLOOKUP(B47,'Recorded Allegations'!$A$2:$BO$625,MATCH($E$21,'Recorded Allegations'!$A$1:$BO$1,FALSE)-1,0)
)))</f>
        <v>90</v>
      </c>
      <c r="D47" s="174"/>
      <c r="E47" s="173">
        <f>(IF(ISERROR(VLOOKUP(B47,'Recorded Allegations'!$A$2:$BO$625,MATCH($G$23,'Recorded Allegations'!$A$1:$BO$1,FALSE),0)
),"0",(VLOOKUP(B47,'Recorded Allegations'!$A$2:$BO$625,MATCH($G$23,'Recorded Allegations'!$A$1:$BO$1,FALSE),0)
)))- (IF(ISERROR(VLOOKUP(B47,'Recorded Allegations'!$A$2:$BO$625,MATCH($E$23,'Recorded Allegations'!$A$1:$BO$1,FALSE)-1,0)
),"0",( VLOOKUP(B47,'Recorded Allegations'!$A$2:$BO$625,MATCH($E$23,'Recorded Allegations'!$A$1:$BO$1,FALSE)-1,0)
)))</f>
        <v>36</v>
      </c>
      <c r="F47" s="174"/>
      <c r="G47" s="175">
        <f t="shared" si="2"/>
        <v>-0.6</v>
      </c>
      <c r="H47" s="1"/>
      <c r="I47" s="1"/>
      <c r="J47" s="91"/>
      <c r="K47" s="91"/>
      <c r="L47" s="91"/>
      <c r="M47" s="91"/>
      <c r="N47" s="91"/>
      <c r="O47" s="91"/>
      <c r="P47" s="91"/>
      <c r="Q47" s="91"/>
    </row>
    <row r="48" spans="1:17" x14ac:dyDescent="0.25">
      <c r="A48" s="1"/>
      <c r="B48" s="162" t="s">
        <v>287</v>
      </c>
      <c r="C48" s="173">
        <f>(IF(ISERROR(VLOOKUP(B48,'Recorded Allegations'!$A$2:$BO$625,MATCH($G$21,'Recorded Allegations'!$A$1:$BO$1,FALSE),0)
),"0",(VLOOKUP(B48,'Recorded Allegations'!$A$2:$BO$625,MATCH($G$21,'Recorded Allegations'!$A$1:$BO$1,FALSE),0)
)))- (IF(ISERROR(VLOOKUP(B48,'Recorded Allegations'!$A$2:$BO$625,MATCH($E$21,'Recorded Allegations'!$A$1:$BO$1,FALSE)-1,0)
),"0",( VLOOKUP(B48,'Recorded Allegations'!$A$2:$BO$625,MATCH($E$21,'Recorded Allegations'!$A$1:$BO$1,FALSE)-1,0)
)))</f>
        <v>49</v>
      </c>
      <c r="D48" s="176"/>
      <c r="E48" s="173">
        <f>(IF(ISERROR(VLOOKUP(B48,'Recorded Allegations'!$A$2:$BO$625,MATCH($G$23,'Recorded Allegations'!$A$1:$BO$1,FALSE),0)
),"0",(VLOOKUP(B48,'Recorded Allegations'!$A$2:$BO$625,MATCH($G$23,'Recorded Allegations'!$A$1:$BO$1,FALSE),0)
)))- (IF(ISERROR(VLOOKUP(B48,'Recorded Allegations'!$A$2:$BO$625,MATCH($E$23,'Recorded Allegations'!$A$1:$BO$1,FALSE)-1,0)
),"0",( VLOOKUP(B48,'Recorded Allegations'!$A$2:$BO$625,MATCH($E$23,'Recorded Allegations'!$A$1:$BO$1,FALSE)-1,0)
)))</f>
        <v>54</v>
      </c>
      <c r="F48" s="176"/>
      <c r="G48" s="175">
        <f t="shared" si="2"/>
        <v>0.10204081632653061</v>
      </c>
      <c r="H48" s="1"/>
      <c r="I48" s="1"/>
      <c r="J48" s="91"/>
      <c r="K48" s="91"/>
      <c r="L48" s="91"/>
      <c r="M48" s="91"/>
      <c r="N48" s="91"/>
      <c r="O48" s="91"/>
      <c r="P48" s="91"/>
      <c r="Q48" s="91"/>
    </row>
    <row r="49" spans="1:13" x14ac:dyDescent="0.25">
      <c r="A49" s="1"/>
      <c r="B49" s="162" t="s">
        <v>236</v>
      </c>
      <c r="C49" s="173">
        <f>(IF(ISERROR(VLOOKUP(B49,'Recorded Allegations'!$A$2:$BO$625,MATCH($G$21,'Recorded Allegations'!$A$1:$BO$1,FALSE),0)
),"0",(VLOOKUP(B49,'Recorded Allegations'!$A$2:$BO$625,MATCH($G$21,'Recorded Allegations'!$A$1:$BO$1,FALSE),0)
)))- (IF(ISERROR(VLOOKUP(B49,'Recorded Allegations'!$A$2:$BO$625,MATCH($E$21,'Recorded Allegations'!$A$1:$BO$1,FALSE)-1,0)
),"0",( VLOOKUP(B49,'Recorded Allegations'!$A$2:$BO$625,MATCH($E$21,'Recorded Allegations'!$A$1:$BO$1,FALSE)-1,0)
)))</f>
        <v>92</v>
      </c>
      <c r="D49" s="176"/>
      <c r="E49" s="173">
        <f>(IF(ISERROR(VLOOKUP(B49,'Recorded Allegations'!$A$2:$BO$625,MATCH($G$23,'Recorded Allegations'!$A$1:$BO$1,FALSE),0)
),"0",(VLOOKUP(B49,'Recorded Allegations'!$A$2:$BO$625,MATCH($G$23,'Recorded Allegations'!$A$1:$BO$1,FALSE),0)
)))- (IF(ISERROR(VLOOKUP(B49,'Recorded Allegations'!$A$2:$BO$625,MATCH($E$23,'Recorded Allegations'!$A$1:$BO$1,FALSE)-1,0)
),"0",( VLOOKUP(B49,'Recorded Allegations'!$A$2:$BO$625,MATCH($E$23,'Recorded Allegations'!$A$1:$BO$1,FALSE)-1,0)
)))</f>
        <v>103</v>
      </c>
      <c r="F49" s="176"/>
      <c r="G49" s="175">
        <f t="shared" si="2"/>
        <v>0.11956521739130435</v>
      </c>
      <c r="H49" s="1"/>
      <c r="I49" s="1"/>
      <c r="J49" s="1"/>
      <c r="K49" s="1"/>
      <c r="L49" s="1"/>
      <c r="M49" s="1"/>
    </row>
    <row r="50" spans="1:13" x14ac:dyDescent="0.25">
      <c r="A50" s="1"/>
      <c r="B50" s="162" t="s">
        <v>289</v>
      </c>
      <c r="C50" s="173">
        <f>(IF(ISERROR(VLOOKUP(B50,'Recorded Allegations'!$A$2:$BO$625,MATCH($G$21,'Recorded Allegations'!$A$1:$BO$1,FALSE),0)
),"0",(VLOOKUP(B50,'Recorded Allegations'!$A$2:$BO$625,MATCH($G$21,'Recorded Allegations'!$A$1:$BO$1,FALSE),0)
)))- (IF(ISERROR(VLOOKUP(B50,'Recorded Allegations'!$A$2:$BO$625,MATCH($E$21,'Recorded Allegations'!$A$1:$BO$1,FALSE)-1,0)
),"0",( VLOOKUP(B50,'Recorded Allegations'!$A$2:$BO$625,MATCH($E$21,'Recorded Allegations'!$A$1:$BO$1,FALSE)-1,0)
)))</f>
        <v>29</v>
      </c>
      <c r="D50" s="176"/>
      <c r="E50" s="173">
        <f>(IF(ISERROR(VLOOKUP(B50,'Recorded Allegations'!$A$2:$BO$625,MATCH($G$23,'Recorded Allegations'!$A$1:$BO$1,FALSE),0)
),"0",(VLOOKUP(B50,'Recorded Allegations'!$A$2:$BO$625,MATCH($G$23,'Recorded Allegations'!$A$1:$BO$1,FALSE),0)
)))- (IF(ISERROR(VLOOKUP(B50,'Recorded Allegations'!$A$2:$BO$625,MATCH($E$23,'Recorded Allegations'!$A$1:$BO$1,FALSE)-1,0)
),"0",( VLOOKUP(B50,'Recorded Allegations'!$A$2:$BO$625,MATCH($E$23,'Recorded Allegations'!$A$1:$BO$1,FALSE)-1,0)
)))</f>
        <v>56</v>
      </c>
      <c r="F50" s="176"/>
      <c r="G50" s="175">
        <f t="shared" si="2"/>
        <v>0.93103448275862066</v>
      </c>
      <c r="H50" s="1"/>
      <c r="I50" s="1"/>
      <c r="J50" s="1"/>
      <c r="K50" s="1"/>
      <c r="L50" s="1"/>
      <c r="M50" s="1"/>
    </row>
    <row r="51" spans="1:13" s="147" customFormat="1" x14ac:dyDescent="0.25">
      <c r="A51" s="148"/>
      <c r="B51" s="162" t="s">
        <v>36</v>
      </c>
      <c r="C51" s="173">
        <f>(IF(ISERROR(VLOOKUP(B51,'Recorded Allegations'!$A$2:$BO$625,MATCH($G$21,'Recorded Allegations'!$A$1:$BO$1,FALSE),0)
),"0",(VLOOKUP(B51,'Recorded Allegations'!$A$2:$BO$625,MATCH($G$21,'Recorded Allegations'!$A$1:$BO$1,FALSE),0)
)))- (IF(ISERROR(VLOOKUP(B51,'Recorded Allegations'!$A$2:$BO$625,MATCH($E$21,'Recorded Allegations'!$A$1:$BO$1,FALSE)-1,0)
),"0",( VLOOKUP(B51,'Recorded Allegations'!$A$2:$BO$625,MATCH($E$21,'Recorded Allegations'!$A$1:$BO$1,FALSE)-1,0)
)))</f>
        <v>0</v>
      </c>
      <c r="D51" s="176"/>
      <c r="E51" s="173">
        <f>(IF(ISERROR(VLOOKUP(B51,'Recorded Allegations'!$A$2:$BO$625,MATCH($G$23,'Recorded Allegations'!$A$1:$BO$1,FALSE),0)
),"0",(VLOOKUP(B51,'Recorded Allegations'!$A$2:$BO$625,MATCH($G$23,'Recorded Allegations'!$A$1:$BO$1,FALSE),0)
)))- (IF(ISERROR(VLOOKUP(B51,'Recorded Allegations'!$A$2:$BO$625,MATCH($E$23,'Recorded Allegations'!$A$1:$BO$1,FALSE)-1,0)
),"0",( VLOOKUP(B51,'Recorded Allegations'!$A$2:$BO$625,MATCH($E$23,'Recorded Allegations'!$A$1:$BO$1,FALSE)-1,0)
)))</f>
        <v>0</v>
      </c>
      <c r="F51" s="176"/>
      <c r="G51" s="175" t="str">
        <f t="shared" si="2"/>
        <v>-</v>
      </c>
      <c r="H51" s="148"/>
      <c r="I51" s="148"/>
      <c r="J51" s="148"/>
      <c r="K51" s="148"/>
      <c r="L51" s="148"/>
      <c r="M51" s="148"/>
    </row>
    <row r="52" spans="1:13" s="147" customFormat="1" x14ac:dyDescent="0.25">
      <c r="A52" s="148"/>
      <c r="B52" s="162" t="s">
        <v>10</v>
      </c>
      <c r="C52" s="173">
        <f>(IF(ISERROR(VLOOKUP(B52,'Recorded Allegations'!$A$2:$BO$625,MATCH($G$21,'Recorded Allegations'!$A$1:$BO$1,FALSE),0)
),"0",(VLOOKUP(B52,'Recorded Allegations'!$A$2:$BO$625,MATCH($G$21,'Recorded Allegations'!$A$1:$BO$1,FALSE),0)
)))- (IF(ISERROR(VLOOKUP(B52,'Recorded Allegations'!$A$2:$BO$625,MATCH($E$21,'Recorded Allegations'!$A$1:$BO$1,FALSE)-1,0)
),"0",( VLOOKUP(B52,'Recorded Allegations'!$A$2:$BO$625,MATCH($E$21,'Recorded Allegations'!$A$1:$BO$1,FALSE)-1,0)
)))</f>
        <v>0</v>
      </c>
      <c r="D52" s="176"/>
      <c r="E52" s="173">
        <f>(IF(ISERROR(VLOOKUP(B52,'Recorded Allegations'!$A$2:$BO$625,MATCH($G$23,'Recorded Allegations'!$A$1:$BO$1,FALSE),0)
),"0",(VLOOKUP(B52,'Recorded Allegations'!$A$2:$BO$625,MATCH($G$23,'Recorded Allegations'!$A$1:$BO$1,FALSE),0)
)))- (IF(ISERROR(VLOOKUP(B52,'Recorded Allegations'!$A$2:$BO$625,MATCH($E$23,'Recorded Allegations'!$A$1:$BO$1,FALSE)-1,0)
),"0",( VLOOKUP(B52,'Recorded Allegations'!$A$2:$BO$625,MATCH($E$23,'Recorded Allegations'!$A$1:$BO$1,FALSE)-1,0)
)))</f>
        <v>0</v>
      </c>
      <c r="F52" s="176"/>
      <c r="G52" s="175" t="str">
        <f t="shared" si="2"/>
        <v>-</v>
      </c>
      <c r="H52" s="148"/>
      <c r="I52" s="148"/>
      <c r="J52" s="148"/>
      <c r="K52" s="148"/>
      <c r="L52" s="148"/>
      <c r="M52" s="148"/>
    </row>
    <row r="53" spans="1:13" x14ac:dyDescent="0.25">
      <c r="A53" s="1"/>
      <c r="B53" s="7" t="s">
        <v>4</v>
      </c>
      <c r="C53" s="22">
        <f>SUM(C43:C46)</f>
        <v>1883</v>
      </c>
      <c r="D53" s="24"/>
      <c r="E53" s="22">
        <f>SUM(E43:E46)</f>
        <v>1972</v>
      </c>
      <c r="F53" s="24"/>
      <c r="G53" s="70">
        <f>IF(ISERROR((E53-C53)/C53),"-",(E53-C53)/C53)</f>
        <v>4.7265002655337229E-2</v>
      </c>
      <c r="H53" s="1"/>
      <c r="I53" s="1"/>
      <c r="J53" s="1"/>
      <c r="K53" s="1"/>
      <c r="L53" s="1"/>
      <c r="M53" s="1"/>
    </row>
    <row r="54" spans="1:13" ht="22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</sheetData>
  <sheetProtection password="BC6F" sheet="1" objects="1" scenarios="1"/>
  <mergeCells count="4">
    <mergeCell ref="C42:D42"/>
    <mergeCell ref="E42:F42"/>
    <mergeCell ref="C27:D27"/>
    <mergeCell ref="E27:F27"/>
  </mergeCells>
  <dataValidations count="2">
    <dataValidation type="list" allowBlank="1" showInputMessage="1" showErrorMessage="1" sqref="C3:C4 E21:E23 G21:G23">
      <formula1>Date</formula1>
    </dataValidation>
    <dataValidation type="list" allowBlank="1" showInputMessage="1" showErrorMessage="1" sqref="G3 B23">
      <formula1>Area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/>
  <headerFooter>
    <oddHeader>&amp;CRESTRICTED</oddHeader>
    <oddFooter>&amp;CRESTRICTED</oddFooter>
  </headerFooter>
  <ignoredErrors>
    <ignoredError sqref="C31 E31 E46 C4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79"/>
  <sheetViews>
    <sheetView topLeftCell="E1" workbookViewId="0">
      <selection activeCell="N6" sqref="N6"/>
    </sheetView>
  </sheetViews>
  <sheetFormatPr defaultRowHeight="15" x14ac:dyDescent="0.25"/>
  <cols>
    <col min="1" max="1" width="11.28515625" customWidth="1"/>
    <col min="2" max="3" width="11.42578125" customWidth="1"/>
    <col min="5" max="5" width="11.28515625" customWidth="1"/>
    <col min="6" max="6" width="11.42578125" customWidth="1"/>
    <col min="7" max="13" width="11.42578125" style="198" customWidth="1"/>
    <col min="15" max="22" width="11.42578125" style="198" customWidth="1"/>
    <col min="23" max="23" width="11.28515625" style="184" customWidth="1"/>
    <col min="24" max="27" width="11.42578125" style="184" customWidth="1"/>
    <col min="29" max="29" width="20.85546875" style="202" customWidth="1"/>
    <col min="30" max="30" width="12.42578125" style="202" customWidth="1"/>
  </cols>
  <sheetData>
    <row r="1" spans="1:30" ht="51.75" customHeight="1" x14ac:dyDescent="0.25">
      <c r="A1" s="62" t="str">
        <f>'Recorded Cases &amp; Allegations'!G3</f>
        <v>Constabulary</v>
      </c>
      <c r="B1" s="62" t="str">
        <f>CONCATENATE(A1," Allegations")</f>
        <v>Constabulary Allegations</v>
      </c>
      <c r="C1" s="62" t="str">
        <f>CONCATENATE(A1," Cases")</f>
        <v>Constabulary Cases</v>
      </c>
      <c r="E1" s="62" t="str">
        <f>CONCATENATE('Control Chart &amp; Top 4'!F3," ",'Control Chart &amp; Top 4'!F4)</f>
        <v>Constabulary ALL</v>
      </c>
      <c r="F1" s="62" t="str">
        <f>CONCATENATE('Control Chart &amp; Top 4'!F3," ",'Control Chart &amp; Top 4'!F4)</f>
        <v>Constabulary ALL</v>
      </c>
      <c r="G1" s="62" t="s">
        <v>469</v>
      </c>
      <c r="H1" s="62" t="s">
        <v>470</v>
      </c>
      <c r="I1" s="62" t="s">
        <v>471</v>
      </c>
      <c r="J1" s="62" t="s">
        <v>472</v>
      </c>
      <c r="K1" s="62" t="s">
        <v>473</v>
      </c>
      <c r="L1" s="62" t="s">
        <v>474</v>
      </c>
      <c r="M1" s="62" t="s">
        <v>475</v>
      </c>
      <c r="O1" s="62" t="s">
        <v>469</v>
      </c>
      <c r="P1" s="62" t="s">
        <v>470</v>
      </c>
      <c r="Q1" s="62" t="s">
        <v>471</v>
      </c>
      <c r="R1" s="62" t="s">
        <v>472</v>
      </c>
      <c r="S1" s="62" t="s">
        <v>473</v>
      </c>
      <c r="T1" s="62" t="s">
        <v>474</v>
      </c>
      <c r="U1" s="62" t="s">
        <v>475</v>
      </c>
      <c r="V1" s="62"/>
      <c r="W1" s="62" t="str">
        <f>'Rolling Average'!G3</f>
        <v>Constabulary</v>
      </c>
      <c r="X1" s="62" t="str">
        <f>CONCATENATE(W1," Allegations")</f>
        <v>Constabulary Allegations</v>
      </c>
      <c r="Y1" s="62" t="str">
        <f>CONCATENATE(W1," Cases")</f>
        <v>Constabulary Cases</v>
      </c>
      <c r="Z1" s="62" t="str">
        <f>CONCATENATE(Y1," Allegations")</f>
        <v>Constabulary Cases Allegations</v>
      </c>
      <c r="AA1" s="62" t="str">
        <f>CONCATENATE(Y1," Cases")</f>
        <v>Constabulary Cases Cases</v>
      </c>
      <c r="AC1" s="203" t="s">
        <v>468</v>
      </c>
      <c r="AD1" s="204"/>
    </row>
    <row r="2" spans="1:30" x14ac:dyDescent="0.25">
      <c r="A2" s="63">
        <v>41000</v>
      </c>
      <c r="B2" s="64">
        <f>HLOOKUP($B$1, ChartData1!$A$1:$N$364, ROW(), 0)</f>
        <v>110</v>
      </c>
      <c r="C2" s="64">
        <f>HLOOKUP($C$1, ChartData1!$A$1:$AK$364, ROW(), 0)</f>
        <v>52</v>
      </c>
      <c r="E2" s="63">
        <v>41000</v>
      </c>
      <c r="F2" s="64">
        <f>HLOOKUP($F$1,ChartData2!$A$1:$RQ$164, ROW(), 0)</f>
        <v>110</v>
      </c>
      <c r="G2" s="64">
        <f>IF(O2&lt;0,"0",O2)</f>
        <v>51.447317736875227</v>
      </c>
      <c r="H2" s="64">
        <f>IF(SUM(O2:P2)&lt;0,"0",SUM(O2:P2))-G2</f>
        <v>36.392560754374919</v>
      </c>
      <c r="I2" s="64">
        <f>IF(SUM(O2:Q2)&lt;0,"0",SUM(O2:Q2))-SUM(G2:H2)</f>
        <v>36.392560754374927</v>
      </c>
      <c r="J2" s="64">
        <f>IF(SUM(O2:R2)&lt;0,"0",SUM(O2:R2))-SUM(G2:I2)</f>
        <v>72.785121508749853</v>
      </c>
      <c r="K2" s="64">
        <f>IF(SUM(O2:S2)&lt;0,"0",SUM(O2:S2))-SUM(G2:J2)</f>
        <v>36.392560754374927</v>
      </c>
      <c r="L2" s="64">
        <f t="shared" ref="L2:L66" si="0">IF(SUM(O2:T2)&lt;0,"0",SUM(O2:T2))-SUM(G2:K2)</f>
        <v>36.392560754374927</v>
      </c>
      <c r="M2" s="64">
        <f>IF(SUM(O2:U2)&lt;0,"0",SUM(O2:U2))-SUM(G2:L2)</f>
        <v>36.392560754374927</v>
      </c>
      <c r="O2" s="64">
        <f t="shared" ref="O2:O33" si="1">$AD$5-$AD$6-$AD$6-$AD$6</f>
        <v>51.447317736875227</v>
      </c>
      <c r="P2" s="64">
        <f>($AD$5-$AD$6-$AD$6)-($AD$5-$AD$6-$AD$6-$AD$6)</f>
        <v>36.392560754374919</v>
      </c>
      <c r="Q2" s="64">
        <f t="shared" ref="Q2:Q33" si="2">($AD$5-$AD$6)-($AD$5-$AD$6-$AD$6)</f>
        <v>36.392560754374927</v>
      </c>
      <c r="R2" s="64">
        <f t="shared" ref="R2:R33" si="3">($AD$5+$AD$6)-($AD$5-$AD$6)</f>
        <v>72.785121508749853</v>
      </c>
      <c r="S2" s="64">
        <f t="shared" ref="S2:S33" si="4">($AD$5+$AD$6+$AD$6)-($AD$5+$AD$6)</f>
        <v>36.392560754374927</v>
      </c>
      <c r="T2" s="64">
        <f t="shared" ref="T2:T33" si="5">($AD$5+$AD$6+$AD$6+$AD$6)-($AD$5+$AD$6+$AD$6)</f>
        <v>36.392560754374927</v>
      </c>
      <c r="U2" s="64">
        <f t="shared" ref="U2:U33" si="6">($AD$5+$AD$6+$AD$6+$AD$6+$AD$6)-($AD$5+$AD$6+$AD$6+$AD$6)</f>
        <v>36.392560754374927</v>
      </c>
      <c r="V2" s="64"/>
      <c r="W2" s="63">
        <v>41000</v>
      </c>
      <c r="X2" s="185">
        <f>AVERAGE(Z2)</f>
        <v>110</v>
      </c>
      <c r="Y2" s="185">
        <f>AVERAGE(AA2)</f>
        <v>52</v>
      </c>
      <c r="Z2" s="64">
        <f>HLOOKUP($X$1, ChartData1!$A$1:$N$364, ROW(), 0)</f>
        <v>110</v>
      </c>
      <c r="AA2" s="64">
        <f>HLOOKUP($Y$1, ChartData1!$A$1:$AK$364, ROW(), 0)</f>
        <v>52</v>
      </c>
      <c r="AC2" s="204" t="s">
        <v>466</v>
      </c>
      <c r="AD2" s="205">
        <f>'Control Chart &amp; Top 4'!StartDate</f>
        <v>41730</v>
      </c>
    </row>
    <row r="3" spans="1:30" x14ac:dyDescent="0.25">
      <c r="A3" s="63">
        <v>41030</v>
      </c>
      <c r="B3" s="64">
        <f>HLOOKUP($B$1, ChartData1!$A$1:$N$364, ROW(), 0)</f>
        <v>87</v>
      </c>
      <c r="C3" s="64">
        <f>HLOOKUP($C$1, ChartData1!$A$1:$AK$364, ROW(), 0)</f>
        <v>46</v>
      </c>
      <c r="E3" s="63">
        <v>41030</v>
      </c>
      <c r="F3" s="64">
        <f>HLOOKUP($F$1,ChartData2!$A$1:$RQ$164, ROW(), 0)</f>
        <v>87</v>
      </c>
      <c r="G3" s="64">
        <f t="shared" ref="G3:G66" si="7">IF(O3&lt;0,"0",O3)</f>
        <v>51.447317736875227</v>
      </c>
      <c r="H3" s="64">
        <f t="shared" ref="H3:H66" si="8">IF(SUM(O3:P3)&lt;0,"0",SUM(O3:P3))-G3</f>
        <v>36.392560754374919</v>
      </c>
      <c r="I3" s="64">
        <f t="shared" ref="I3:I66" si="9">IF(SUM(O3:Q3)&lt;0,"0",SUM(O3:Q3))-SUM(G3:H3)</f>
        <v>36.392560754374927</v>
      </c>
      <c r="J3" s="64">
        <f t="shared" ref="J3:J66" si="10">IF(SUM(O3:R3)&lt;0,"0",SUM(O3:R3))-SUM(G3:I3)</f>
        <v>72.785121508749853</v>
      </c>
      <c r="K3" s="64">
        <f t="shared" ref="K3:K66" si="11">IF(SUM(O3:S3)&lt;0,"0",SUM(O3:S3))-SUM(G3:J3)</f>
        <v>36.392560754374927</v>
      </c>
      <c r="L3" s="64">
        <f t="shared" si="0"/>
        <v>36.392560754374927</v>
      </c>
      <c r="M3" s="64">
        <f t="shared" ref="M3:M66" si="12">IF(SUM(O3:U3)&lt;0,"0",SUM(O3:U3))-SUM(G3:L3)</f>
        <v>36.392560754374927</v>
      </c>
      <c r="O3" s="64">
        <f t="shared" si="1"/>
        <v>51.447317736875227</v>
      </c>
      <c r="P3" s="64">
        <f t="shared" ref="P3:P66" si="13">($AD$5-$AD$6-$AD$6)-($AD$5-$AD$6-$AD$6-$AD$6)</f>
        <v>36.392560754374919</v>
      </c>
      <c r="Q3" s="64">
        <f t="shared" si="2"/>
        <v>36.392560754374927</v>
      </c>
      <c r="R3" s="64">
        <f t="shared" si="3"/>
        <v>72.785121508749853</v>
      </c>
      <c r="S3" s="64">
        <f t="shared" si="4"/>
        <v>36.392560754374927</v>
      </c>
      <c r="T3" s="64">
        <f t="shared" si="5"/>
        <v>36.392560754374927</v>
      </c>
      <c r="U3" s="64">
        <f t="shared" si="6"/>
        <v>36.392560754374927</v>
      </c>
      <c r="V3" s="64"/>
      <c r="W3" s="63">
        <v>41030</v>
      </c>
      <c r="X3" s="185">
        <f>AVERAGE(Z2:Z3)</f>
        <v>98.5</v>
      </c>
      <c r="Y3" s="185">
        <f>AVERAGE(AA2:AA3)</f>
        <v>49</v>
      </c>
      <c r="Z3" s="64">
        <f>HLOOKUP($X$1, ChartData1!$A$1:$N$364, ROW(), 0)</f>
        <v>87</v>
      </c>
      <c r="AA3" s="64">
        <f>HLOOKUP($Y$1, ChartData1!$A$1:$AK$364, ROW(), 0)</f>
        <v>46</v>
      </c>
      <c r="AC3" s="204" t="s">
        <v>467</v>
      </c>
      <c r="AD3" s="205">
        <f>'Control Chart &amp; Top 4'!EndDate</f>
        <v>42430</v>
      </c>
    </row>
    <row r="4" spans="1:30" x14ac:dyDescent="0.25">
      <c r="A4" s="63">
        <v>41061</v>
      </c>
      <c r="B4" s="64">
        <f>HLOOKUP($B$1, ChartData1!$A$1:$N$364, ROW(), 0)</f>
        <v>105</v>
      </c>
      <c r="C4" s="64">
        <f>HLOOKUP($C$1, ChartData1!$A$1:$AK$364, ROW(), 0)</f>
        <v>65</v>
      </c>
      <c r="E4" s="63">
        <v>41061</v>
      </c>
      <c r="F4" s="64">
        <f>HLOOKUP($F$1,ChartData2!$A$1:$RQ$164, ROW(), 0)</f>
        <v>105</v>
      </c>
      <c r="G4" s="64">
        <f t="shared" si="7"/>
        <v>51.447317736875227</v>
      </c>
      <c r="H4" s="64">
        <f t="shared" si="8"/>
        <v>36.392560754374919</v>
      </c>
      <c r="I4" s="64">
        <f t="shared" si="9"/>
        <v>36.392560754374927</v>
      </c>
      <c r="J4" s="64">
        <f t="shared" si="10"/>
        <v>72.785121508749853</v>
      </c>
      <c r="K4" s="64">
        <f t="shared" si="11"/>
        <v>36.392560754374927</v>
      </c>
      <c r="L4" s="64">
        <f t="shared" si="0"/>
        <v>36.392560754374927</v>
      </c>
      <c r="M4" s="64">
        <f t="shared" si="12"/>
        <v>36.392560754374927</v>
      </c>
      <c r="O4" s="64">
        <f t="shared" si="1"/>
        <v>51.447317736875227</v>
      </c>
      <c r="P4" s="64">
        <f t="shared" si="13"/>
        <v>36.392560754374919</v>
      </c>
      <c r="Q4" s="64">
        <f t="shared" si="2"/>
        <v>36.392560754374927</v>
      </c>
      <c r="R4" s="64">
        <f t="shared" si="3"/>
        <v>72.785121508749853</v>
      </c>
      <c r="S4" s="64">
        <f t="shared" si="4"/>
        <v>36.392560754374927</v>
      </c>
      <c r="T4" s="64">
        <f t="shared" si="5"/>
        <v>36.392560754374927</v>
      </c>
      <c r="U4" s="64">
        <f t="shared" si="6"/>
        <v>36.392560754374927</v>
      </c>
      <c r="V4" s="64"/>
      <c r="W4" s="63">
        <v>41061</v>
      </c>
      <c r="X4" s="185">
        <f>AVERAGE(Z2:Z4)</f>
        <v>100.66666666666667</v>
      </c>
      <c r="Y4" s="185">
        <f>AVERAGE(AA2:AA4)</f>
        <v>54.333333333333336</v>
      </c>
      <c r="Z4" s="64">
        <f>HLOOKUP($X$1, ChartData1!$A$1:$N$364, ROW(), 0)</f>
        <v>105</v>
      </c>
      <c r="AA4" s="64">
        <f>HLOOKUP($Y$1, ChartData1!$A$1:$AK$364, ROW(), 0)</f>
        <v>65</v>
      </c>
      <c r="AC4" s="204"/>
      <c r="AD4" s="204"/>
    </row>
    <row r="5" spans="1:30" x14ac:dyDescent="0.25">
      <c r="A5" s="63">
        <v>41091</v>
      </c>
      <c r="B5" s="64">
        <f>HLOOKUP($B$1, ChartData1!$A$1:$N$364, ROW(), 0)</f>
        <v>155</v>
      </c>
      <c r="C5" s="64">
        <f>HLOOKUP($C$1, ChartData1!$A$1:$AK$364, ROW(), 0)</f>
        <v>72</v>
      </c>
      <c r="E5" s="63">
        <v>41091</v>
      </c>
      <c r="F5" s="64">
        <f>HLOOKUP($F$1,ChartData2!$A$1:$RQ$164, ROW(), 0)</f>
        <v>155</v>
      </c>
      <c r="G5" s="64">
        <f t="shared" si="7"/>
        <v>51.447317736875227</v>
      </c>
      <c r="H5" s="64">
        <f t="shared" si="8"/>
        <v>36.392560754374919</v>
      </c>
      <c r="I5" s="64">
        <f t="shared" si="9"/>
        <v>36.392560754374927</v>
      </c>
      <c r="J5" s="64">
        <f t="shared" si="10"/>
        <v>72.785121508749853</v>
      </c>
      <c r="K5" s="64">
        <f t="shared" si="11"/>
        <v>36.392560754374927</v>
      </c>
      <c r="L5" s="64">
        <f t="shared" si="0"/>
        <v>36.392560754374927</v>
      </c>
      <c r="M5" s="64">
        <f t="shared" si="12"/>
        <v>36.392560754374927</v>
      </c>
      <c r="O5" s="64">
        <f t="shared" si="1"/>
        <v>51.447317736875227</v>
      </c>
      <c r="P5" s="64">
        <f t="shared" si="13"/>
        <v>36.392560754374919</v>
      </c>
      <c r="Q5" s="64">
        <f t="shared" si="2"/>
        <v>36.392560754374927</v>
      </c>
      <c r="R5" s="64">
        <f t="shared" si="3"/>
        <v>72.785121508749853</v>
      </c>
      <c r="S5" s="64">
        <f t="shared" si="4"/>
        <v>36.392560754374927</v>
      </c>
      <c r="T5" s="64">
        <f t="shared" si="5"/>
        <v>36.392560754374927</v>
      </c>
      <c r="U5" s="64">
        <f t="shared" si="6"/>
        <v>36.392560754374927</v>
      </c>
      <c r="V5" s="64"/>
      <c r="W5" s="63">
        <v>41091</v>
      </c>
      <c r="X5" s="185">
        <f>AVERAGE(Z2:Z5)</f>
        <v>114.25</v>
      </c>
      <c r="Y5" s="185">
        <f>AVERAGE(AA2:AA5)</f>
        <v>58.75</v>
      </c>
      <c r="Z5" s="64">
        <f>HLOOKUP($X$1, ChartData1!$A$1:$N$364, ROW(), 0)</f>
        <v>155</v>
      </c>
      <c r="AA5" s="64">
        <f>HLOOKUP($Y$1, ChartData1!$A$1:$AK$364, ROW(), 0)</f>
        <v>72</v>
      </c>
      <c r="AC5" s="204" t="s">
        <v>464</v>
      </c>
      <c r="AD5" s="204">
        <f>AVERAGEIFS(F2:F79,E2:E79,"&gt;="&amp;AD2,E2:E79,"&lt;="&amp;AD3)</f>
        <v>160.625</v>
      </c>
    </row>
    <row r="6" spans="1:30" x14ac:dyDescent="0.25">
      <c r="A6" s="63">
        <v>41122</v>
      </c>
      <c r="B6" s="64">
        <f>HLOOKUP($B$1, ChartData1!$A$1:$N$364, ROW(), 0)</f>
        <v>135</v>
      </c>
      <c r="C6" s="64">
        <f>HLOOKUP($C$1, ChartData1!$A$1:$AK$364, ROW(), 0)</f>
        <v>71</v>
      </c>
      <c r="E6" s="63">
        <v>41122</v>
      </c>
      <c r="F6" s="64">
        <f>HLOOKUP($F$1,ChartData2!$A$1:$RQ$164, ROW(), 0)</f>
        <v>135</v>
      </c>
      <c r="G6" s="64">
        <f t="shared" si="7"/>
        <v>51.447317736875227</v>
      </c>
      <c r="H6" s="64">
        <f t="shared" si="8"/>
        <v>36.392560754374919</v>
      </c>
      <c r="I6" s="64">
        <f t="shared" si="9"/>
        <v>36.392560754374927</v>
      </c>
      <c r="J6" s="64">
        <f t="shared" si="10"/>
        <v>72.785121508749853</v>
      </c>
      <c r="K6" s="64">
        <f t="shared" si="11"/>
        <v>36.392560754374927</v>
      </c>
      <c r="L6" s="64">
        <f t="shared" si="0"/>
        <v>36.392560754374927</v>
      </c>
      <c r="M6" s="64">
        <f t="shared" si="12"/>
        <v>36.392560754374927</v>
      </c>
      <c r="O6" s="64">
        <f t="shared" si="1"/>
        <v>51.447317736875227</v>
      </c>
      <c r="P6" s="64">
        <f t="shared" si="13"/>
        <v>36.392560754374919</v>
      </c>
      <c r="Q6" s="64">
        <f t="shared" si="2"/>
        <v>36.392560754374927</v>
      </c>
      <c r="R6" s="64">
        <f t="shared" si="3"/>
        <v>72.785121508749853</v>
      </c>
      <c r="S6" s="64">
        <f t="shared" si="4"/>
        <v>36.392560754374927</v>
      </c>
      <c r="T6" s="64">
        <f t="shared" si="5"/>
        <v>36.392560754374927</v>
      </c>
      <c r="U6" s="64">
        <f t="shared" si="6"/>
        <v>36.392560754374927</v>
      </c>
      <c r="V6" s="64"/>
      <c r="W6" s="63">
        <v>41122</v>
      </c>
      <c r="X6" s="185">
        <f>AVERAGE(Z2:Z6)</f>
        <v>118.4</v>
      </c>
      <c r="Y6" s="185">
        <f>AVERAGE(AA2:AA6)</f>
        <v>61.2</v>
      </c>
      <c r="Z6" s="64">
        <f>HLOOKUP($X$1, ChartData1!$A$1:$N$364, ROW(), 0)</f>
        <v>135</v>
      </c>
      <c r="AA6" s="64">
        <f>HLOOKUP($Y$1, ChartData1!$A$1:$AK$364, ROW(), 0)</f>
        <v>71</v>
      </c>
      <c r="AC6" s="204" t="s">
        <v>465</v>
      </c>
      <c r="AD6" s="204">
        <f>STDEV(INDEX(F:F,MATCH(AD2,E:E,0)):INDEX(F:F,MATCH(AD3,E:E,0)))</f>
        <v>36.392560754374919</v>
      </c>
    </row>
    <row r="7" spans="1:30" x14ac:dyDescent="0.25">
      <c r="A7" s="63">
        <v>41153</v>
      </c>
      <c r="B7" s="64">
        <f>HLOOKUP($B$1, ChartData1!$A$1:$N$364, ROW(), 0)</f>
        <v>89</v>
      </c>
      <c r="C7" s="64">
        <f>HLOOKUP($C$1, ChartData1!$A$1:$AK$364, ROW(), 0)</f>
        <v>67</v>
      </c>
      <c r="E7" s="63">
        <v>41153</v>
      </c>
      <c r="F7" s="64">
        <f>HLOOKUP($F$1,ChartData2!$A$1:$RQ$164, ROW(), 0)</f>
        <v>89</v>
      </c>
      <c r="G7" s="64">
        <f t="shared" si="7"/>
        <v>51.447317736875227</v>
      </c>
      <c r="H7" s="64">
        <f t="shared" si="8"/>
        <v>36.392560754374919</v>
      </c>
      <c r="I7" s="64">
        <f t="shared" si="9"/>
        <v>36.392560754374927</v>
      </c>
      <c r="J7" s="64">
        <f t="shared" si="10"/>
        <v>72.785121508749853</v>
      </c>
      <c r="K7" s="64">
        <f t="shared" si="11"/>
        <v>36.392560754374927</v>
      </c>
      <c r="L7" s="64">
        <f t="shared" si="0"/>
        <v>36.392560754374927</v>
      </c>
      <c r="M7" s="64">
        <f t="shared" si="12"/>
        <v>36.392560754374927</v>
      </c>
      <c r="O7" s="64">
        <f t="shared" si="1"/>
        <v>51.447317736875227</v>
      </c>
      <c r="P7" s="64">
        <f t="shared" si="13"/>
        <v>36.392560754374919</v>
      </c>
      <c r="Q7" s="64">
        <f t="shared" si="2"/>
        <v>36.392560754374927</v>
      </c>
      <c r="R7" s="64">
        <f t="shared" si="3"/>
        <v>72.785121508749853</v>
      </c>
      <c r="S7" s="64">
        <f t="shared" si="4"/>
        <v>36.392560754374927</v>
      </c>
      <c r="T7" s="64">
        <f t="shared" si="5"/>
        <v>36.392560754374927</v>
      </c>
      <c r="U7" s="64">
        <f t="shared" si="6"/>
        <v>36.392560754374927</v>
      </c>
      <c r="V7" s="64"/>
      <c r="W7" s="63">
        <v>41153</v>
      </c>
      <c r="X7" s="185">
        <f>AVERAGE(Z2:Z7)</f>
        <v>113.5</v>
      </c>
      <c r="Y7" s="185">
        <f>AVERAGE(AA2:AA7)</f>
        <v>62.166666666666664</v>
      </c>
      <c r="Z7" s="64">
        <f>HLOOKUP($X$1, ChartData1!$A$1:$N$364, ROW(), 0)</f>
        <v>89</v>
      </c>
      <c r="AA7" s="64">
        <f>HLOOKUP($Y$1, ChartData1!$A$1:$AK$364, ROW(), 0)</f>
        <v>67</v>
      </c>
    </row>
    <row r="8" spans="1:30" x14ac:dyDescent="0.25">
      <c r="A8" s="63">
        <v>41183</v>
      </c>
      <c r="B8" s="64">
        <f>HLOOKUP($B$1, ChartData1!$A$1:$N$364, ROW(), 0)</f>
        <v>102</v>
      </c>
      <c r="C8" s="64">
        <f>HLOOKUP($C$1, ChartData1!$A$1:$AK$364, ROW(), 0)</f>
        <v>59</v>
      </c>
      <c r="E8" s="63">
        <v>41183</v>
      </c>
      <c r="F8" s="64">
        <f>HLOOKUP($F$1,ChartData2!$A$1:$RQ$164, ROW(), 0)</f>
        <v>102</v>
      </c>
      <c r="G8" s="64">
        <f t="shared" si="7"/>
        <v>51.447317736875227</v>
      </c>
      <c r="H8" s="64">
        <f t="shared" si="8"/>
        <v>36.392560754374919</v>
      </c>
      <c r="I8" s="64">
        <f t="shared" si="9"/>
        <v>36.392560754374927</v>
      </c>
      <c r="J8" s="64">
        <f t="shared" si="10"/>
        <v>72.785121508749853</v>
      </c>
      <c r="K8" s="64">
        <f t="shared" si="11"/>
        <v>36.392560754374927</v>
      </c>
      <c r="L8" s="64">
        <f t="shared" si="0"/>
        <v>36.392560754374927</v>
      </c>
      <c r="M8" s="64">
        <f t="shared" si="12"/>
        <v>36.392560754374927</v>
      </c>
      <c r="O8" s="64">
        <f t="shared" si="1"/>
        <v>51.447317736875227</v>
      </c>
      <c r="P8" s="64">
        <f t="shared" si="13"/>
        <v>36.392560754374919</v>
      </c>
      <c r="Q8" s="64">
        <f t="shared" si="2"/>
        <v>36.392560754374927</v>
      </c>
      <c r="R8" s="64">
        <f t="shared" si="3"/>
        <v>72.785121508749853</v>
      </c>
      <c r="S8" s="64">
        <f t="shared" si="4"/>
        <v>36.392560754374927</v>
      </c>
      <c r="T8" s="64">
        <f t="shared" si="5"/>
        <v>36.392560754374927</v>
      </c>
      <c r="U8" s="64">
        <f t="shared" si="6"/>
        <v>36.392560754374927</v>
      </c>
      <c r="V8" s="64"/>
      <c r="W8" s="63">
        <v>41183</v>
      </c>
      <c r="X8" s="185">
        <f t="shared" ref="X8:Y8" si="14">AVERAGE(Z3:Z8)</f>
        <v>112.16666666666667</v>
      </c>
      <c r="Y8" s="185">
        <f t="shared" si="14"/>
        <v>63.333333333333336</v>
      </c>
      <c r="Z8" s="64">
        <f>HLOOKUP($X$1, ChartData1!$A$1:$N$364, ROW(), 0)</f>
        <v>102</v>
      </c>
      <c r="AA8" s="64">
        <f>HLOOKUP($Y$1, ChartData1!$A$1:$AK$364, ROW(), 0)</f>
        <v>59</v>
      </c>
      <c r="AD8" s="202">
        <f>AD5+AD6+AD6</f>
        <v>233.41012150874985</v>
      </c>
    </row>
    <row r="9" spans="1:30" x14ac:dyDescent="0.25">
      <c r="A9" s="63">
        <v>41214</v>
      </c>
      <c r="B9" s="64">
        <f>HLOOKUP($B$1, ChartData1!$A$1:$N$364, ROW(), 0)</f>
        <v>166</v>
      </c>
      <c r="C9" s="64">
        <f>HLOOKUP($C$1, ChartData1!$A$1:$AK$364, ROW(), 0)</f>
        <v>85</v>
      </c>
      <c r="E9" s="63">
        <v>41214</v>
      </c>
      <c r="F9" s="64">
        <f>HLOOKUP($F$1,ChartData2!$A$1:$RQ$164, ROW(), 0)</f>
        <v>166</v>
      </c>
      <c r="G9" s="64">
        <f t="shared" si="7"/>
        <v>51.447317736875227</v>
      </c>
      <c r="H9" s="64">
        <f t="shared" si="8"/>
        <v>36.392560754374919</v>
      </c>
      <c r="I9" s="64">
        <f t="shared" si="9"/>
        <v>36.392560754374927</v>
      </c>
      <c r="J9" s="64">
        <f t="shared" si="10"/>
        <v>72.785121508749853</v>
      </c>
      <c r="K9" s="64">
        <f t="shared" si="11"/>
        <v>36.392560754374927</v>
      </c>
      <c r="L9" s="64">
        <f t="shared" si="0"/>
        <v>36.392560754374927</v>
      </c>
      <c r="M9" s="64">
        <f t="shared" si="12"/>
        <v>36.392560754374927</v>
      </c>
      <c r="O9" s="64">
        <f t="shared" si="1"/>
        <v>51.447317736875227</v>
      </c>
      <c r="P9" s="64">
        <f t="shared" si="13"/>
        <v>36.392560754374919</v>
      </c>
      <c r="Q9" s="64">
        <f t="shared" si="2"/>
        <v>36.392560754374927</v>
      </c>
      <c r="R9" s="64">
        <f t="shared" si="3"/>
        <v>72.785121508749853</v>
      </c>
      <c r="S9" s="64">
        <f t="shared" si="4"/>
        <v>36.392560754374927</v>
      </c>
      <c r="T9" s="64">
        <f t="shared" si="5"/>
        <v>36.392560754374927</v>
      </c>
      <c r="U9" s="64">
        <f t="shared" si="6"/>
        <v>36.392560754374927</v>
      </c>
      <c r="V9" s="64"/>
      <c r="W9" s="63">
        <v>41214</v>
      </c>
      <c r="X9" s="185">
        <f t="shared" ref="X9:Y9" si="15">AVERAGE(Z4:Z9)</f>
        <v>125.33333333333333</v>
      </c>
      <c r="Y9" s="185">
        <f t="shared" si="15"/>
        <v>69.833333333333329</v>
      </c>
      <c r="Z9" s="64">
        <f>HLOOKUP($X$1, ChartData1!$A$1:$N$364, ROW(), 0)</f>
        <v>166</v>
      </c>
      <c r="AA9" s="64">
        <f>HLOOKUP($Y$1, ChartData1!$A$1:$AK$364, ROW(), 0)</f>
        <v>85</v>
      </c>
    </row>
    <row r="10" spans="1:30" x14ac:dyDescent="0.25">
      <c r="A10" s="63">
        <v>41244</v>
      </c>
      <c r="B10" s="64">
        <f>HLOOKUP($B$1, ChartData1!$A$1:$N$364, ROW(), 0)</f>
        <v>138</v>
      </c>
      <c r="C10" s="64">
        <f>HLOOKUP($C$1, ChartData1!$A$1:$AK$364, ROW(), 0)</f>
        <v>77</v>
      </c>
      <c r="E10" s="63">
        <v>41244</v>
      </c>
      <c r="F10" s="64">
        <f>HLOOKUP($F$1,ChartData2!$A$1:$RQ$164, ROW(), 0)</f>
        <v>138</v>
      </c>
      <c r="G10" s="64">
        <f t="shared" si="7"/>
        <v>51.447317736875227</v>
      </c>
      <c r="H10" s="64">
        <f t="shared" si="8"/>
        <v>36.392560754374919</v>
      </c>
      <c r="I10" s="64">
        <f t="shared" si="9"/>
        <v>36.392560754374927</v>
      </c>
      <c r="J10" s="64">
        <f t="shared" si="10"/>
        <v>72.785121508749853</v>
      </c>
      <c r="K10" s="64">
        <f t="shared" si="11"/>
        <v>36.392560754374927</v>
      </c>
      <c r="L10" s="64">
        <f t="shared" si="0"/>
        <v>36.392560754374927</v>
      </c>
      <c r="M10" s="64">
        <f t="shared" si="12"/>
        <v>36.392560754374927</v>
      </c>
      <c r="O10" s="64">
        <f t="shared" si="1"/>
        <v>51.447317736875227</v>
      </c>
      <c r="P10" s="64">
        <f t="shared" si="13"/>
        <v>36.392560754374919</v>
      </c>
      <c r="Q10" s="64">
        <f t="shared" si="2"/>
        <v>36.392560754374927</v>
      </c>
      <c r="R10" s="64">
        <f t="shared" si="3"/>
        <v>72.785121508749853</v>
      </c>
      <c r="S10" s="64">
        <f t="shared" si="4"/>
        <v>36.392560754374927</v>
      </c>
      <c r="T10" s="64">
        <f t="shared" si="5"/>
        <v>36.392560754374927</v>
      </c>
      <c r="U10" s="64">
        <f t="shared" si="6"/>
        <v>36.392560754374927</v>
      </c>
      <c r="V10" s="64"/>
      <c r="W10" s="63">
        <v>41244</v>
      </c>
      <c r="X10" s="185">
        <f t="shared" ref="X10:Y10" si="16">AVERAGE(Z5:Z10)</f>
        <v>130.83333333333334</v>
      </c>
      <c r="Y10" s="185">
        <f t="shared" si="16"/>
        <v>71.833333333333329</v>
      </c>
      <c r="Z10" s="64">
        <f>HLOOKUP($X$1, ChartData1!$A$1:$N$364, ROW(), 0)</f>
        <v>138</v>
      </c>
      <c r="AA10" s="64">
        <f>HLOOKUP($Y$1, ChartData1!$A$1:$AK$364, ROW(), 0)</f>
        <v>77</v>
      </c>
    </row>
    <row r="11" spans="1:30" x14ac:dyDescent="0.25">
      <c r="A11" s="63">
        <v>41275</v>
      </c>
      <c r="B11" s="64">
        <f>HLOOKUP($B$1, ChartData1!$A$1:$N$364, ROW(), 0)</f>
        <v>124</v>
      </c>
      <c r="C11" s="64">
        <f>HLOOKUP($C$1, ChartData1!$A$1:$AK$364, ROW(), 0)</f>
        <v>68</v>
      </c>
      <c r="E11" s="63">
        <v>41275</v>
      </c>
      <c r="F11" s="64">
        <f>HLOOKUP($F$1,ChartData2!$A$1:$RQ$164, ROW(), 0)</f>
        <v>124</v>
      </c>
      <c r="G11" s="64">
        <f t="shared" si="7"/>
        <v>51.447317736875227</v>
      </c>
      <c r="H11" s="64">
        <f t="shared" si="8"/>
        <v>36.392560754374919</v>
      </c>
      <c r="I11" s="64">
        <f t="shared" si="9"/>
        <v>36.392560754374927</v>
      </c>
      <c r="J11" s="64">
        <f t="shared" si="10"/>
        <v>72.785121508749853</v>
      </c>
      <c r="K11" s="64">
        <f t="shared" si="11"/>
        <v>36.392560754374927</v>
      </c>
      <c r="L11" s="64">
        <f t="shared" si="0"/>
        <v>36.392560754374927</v>
      </c>
      <c r="M11" s="64">
        <f t="shared" si="12"/>
        <v>36.392560754374927</v>
      </c>
      <c r="O11" s="64">
        <f t="shared" si="1"/>
        <v>51.447317736875227</v>
      </c>
      <c r="P11" s="64">
        <f t="shared" si="13"/>
        <v>36.392560754374919</v>
      </c>
      <c r="Q11" s="64">
        <f t="shared" si="2"/>
        <v>36.392560754374927</v>
      </c>
      <c r="R11" s="64">
        <f t="shared" si="3"/>
        <v>72.785121508749853</v>
      </c>
      <c r="S11" s="64">
        <f t="shared" si="4"/>
        <v>36.392560754374927</v>
      </c>
      <c r="T11" s="64">
        <f t="shared" si="5"/>
        <v>36.392560754374927</v>
      </c>
      <c r="U11" s="64">
        <f t="shared" si="6"/>
        <v>36.392560754374927</v>
      </c>
      <c r="V11" s="64"/>
      <c r="W11" s="63">
        <v>41275</v>
      </c>
      <c r="X11" s="185">
        <f t="shared" ref="X11:Y11" si="17">AVERAGE(Z6:Z11)</f>
        <v>125.66666666666667</v>
      </c>
      <c r="Y11" s="185">
        <f t="shared" si="17"/>
        <v>71.166666666666671</v>
      </c>
      <c r="Z11" s="64">
        <f>HLOOKUP($X$1, ChartData1!$A$1:$N$364, ROW(), 0)</f>
        <v>124</v>
      </c>
      <c r="AA11" s="64">
        <f>HLOOKUP($Y$1, ChartData1!$A$1:$AK$364, ROW(), 0)</f>
        <v>68</v>
      </c>
    </row>
    <row r="12" spans="1:30" x14ac:dyDescent="0.25">
      <c r="A12" s="63">
        <v>41306</v>
      </c>
      <c r="B12" s="64">
        <f>HLOOKUP($B$1, ChartData1!$A$1:$N$364, ROW(), 0)</f>
        <v>85</v>
      </c>
      <c r="C12" s="64">
        <f>HLOOKUP($C$1, ChartData1!$A$1:$AK$364, ROW(), 0)</f>
        <v>49</v>
      </c>
      <c r="E12" s="63">
        <v>41306</v>
      </c>
      <c r="F12" s="64">
        <f>HLOOKUP($F$1,ChartData2!$A$1:$RQ$164, ROW(), 0)</f>
        <v>85</v>
      </c>
      <c r="G12" s="64">
        <f t="shared" si="7"/>
        <v>51.447317736875227</v>
      </c>
      <c r="H12" s="64">
        <f t="shared" si="8"/>
        <v>36.392560754374919</v>
      </c>
      <c r="I12" s="64">
        <f t="shared" si="9"/>
        <v>36.392560754374927</v>
      </c>
      <c r="J12" s="64">
        <f t="shared" si="10"/>
        <v>72.785121508749853</v>
      </c>
      <c r="K12" s="64">
        <f t="shared" si="11"/>
        <v>36.392560754374927</v>
      </c>
      <c r="L12" s="64">
        <f t="shared" si="0"/>
        <v>36.392560754374927</v>
      </c>
      <c r="M12" s="64">
        <f t="shared" si="12"/>
        <v>36.392560754374927</v>
      </c>
      <c r="O12" s="64">
        <f t="shared" si="1"/>
        <v>51.447317736875227</v>
      </c>
      <c r="P12" s="64">
        <f t="shared" si="13"/>
        <v>36.392560754374919</v>
      </c>
      <c r="Q12" s="64">
        <f t="shared" si="2"/>
        <v>36.392560754374927</v>
      </c>
      <c r="R12" s="64">
        <f t="shared" si="3"/>
        <v>72.785121508749853</v>
      </c>
      <c r="S12" s="64">
        <f t="shared" si="4"/>
        <v>36.392560754374927</v>
      </c>
      <c r="T12" s="64">
        <f t="shared" si="5"/>
        <v>36.392560754374927</v>
      </c>
      <c r="U12" s="64">
        <f t="shared" si="6"/>
        <v>36.392560754374927</v>
      </c>
      <c r="V12" s="64"/>
      <c r="W12" s="63">
        <v>41306</v>
      </c>
      <c r="X12" s="185">
        <f t="shared" ref="X12:Y12" si="18">AVERAGE(Z7:Z12)</f>
        <v>117.33333333333333</v>
      </c>
      <c r="Y12" s="185">
        <f t="shared" si="18"/>
        <v>67.5</v>
      </c>
      <c r="Z12" s="64">
        <f>HLOOKUP($X$1, ChartData1!$A$1:$N$364, ROW(), 0)</f>
        <v>85</v>
      </c>
      <c r="AA12" s="64">
        <f>HLOOKUP($Y$1, ChartData1!$A$1:$AK$364, ROW(), 0)</f>
        <v>49</v>
      </c>
    </row>
    <row r="13" spans="1:30" x14ac:dyDescent="0.25">
      <c r="A13" s="63">
        <v>41334</v>
      </c>
      <c r="B13" s="64">
        <f>HLOOKUP($B$1, ChartData1!$A$1:$N$364, ROW(), 0)</f>
        <v>109</v>
      </c>
      <c r="C13" s="64">
        <f>HLOOKUP($C$1, ChartData1!$A$1:$AK$364, ROW(), 0)</f>
        <v>61</v>
      </c>
      <c r="E13" s="63">
        <v>41334</v>
      </c>
      <c r="F13" s="64">
        <f>HLOOKUP($F$1,ChartData2!$A$1:$RQ$164, ROW(), 0)</f>
        <v>109</v>
      </c>
      <c r="G13" s="64">
        <f t="shared" si="7"/>
        <v>51.447317736875227</v>
      </c>
      <c r="H13" s="64">
        <f t="shared" si="8"/>
        <v>36.392560754374919</v>
      </c>
      <c r="I13" s="64">
        <f t="shared" si="9"/>
        <v>36.392560754374927</v>
      </c>
      <c r="J13" s="64">
        <f t="shared" si="10"/>
        <v>72.785121508749853</v>
      </c>
      <c r="K13" s="64">
        <f t="shared" si="11"/>
        <v>36.392560754374927</v>
      </c>
      <c r="L13" s="64">
        <f t="shared" si="0"/>
        <v>36.392560754374927</v>
      </c>
      <c r="M13" s="64">
        <f t="shared" si="12"/>
        <v>36.392560754374927</v>
      </c>
      <c r="O13" s="64">
        <f t="shared" si="1"/>
        <v>51.447317736875227</v>
      </c>
      <c r="P13" s="64">
        <f t="shared" si="13"/>
        <v>36.392560754374919</v>
      </c>
      <c r="Q13" s="64">
        <f t="shared" si="2"/>
        <v>36.392560754374927</v>
      </c>
      <c r="R13" s="64">
        <f t="shared" si="3"/>
        <v>72.785121508749853</v>
      </c>
      <c r="S13" s="64">
        <f t="shared" si="4"/>
        <v>36.392560754374927</v>
      </c>
      <c r="T13" s="64">
        <f t="shared" si="5"/>
        <v>36.392560754374927</v>
      </c>
      <c r="U13" s="64">
        <f t="shared" si="6"/>
        <v>36.392560754374927</v>
      </c>
      <c r="V13" s="64"/>
      <c r="W13" s="63">
        <v>41334</v>
      </c>
      <c r="X13" s="185">
        <f t="shared" ref="X13:Y13" si="19">AVERAGE(Z8:Z13)</f>
        <v>120.66666666666667</v>
      </c>
      <c r="Y13" s="185">
        <f t="shared" si="19"/>
        <v>66.5</v>
      </c>
      <c r="Z13" s="64">
        <f>HLOOKUP($X$1, ChartData1!$A$1:$N$364, ROW(), 0)</f>
        <v>109</v>
      </c>
      <c r="AA13" s="64">
        <f>HLOOKUP($Y$1, ChartData1!$A$1:$AK$364, ROW(), 0)</f>
        <v>61</v>
      </c>
    </row>
    <row r="14" spans="1:30" x14ac:dyDescent="0.25">
      <c r="A14" s="63">
        <v>41365</v>
      </c>
      <c r="B14" s="64">
        <f>HLOOKUP($B$1, ChartData1!$A$1:$N$364, ROW(), 0)</f>
        <v>108</v>
      </c>
      <c r="C14" s="64">
        <f>HLOOKUP($C$1, ChartData1!$A$1:$AK$364, ROW(), 0)</f>
        <v>59</v>
      </c>
      <c r="E14" s="63">
        <v>41365</v>
      </c>
      <c r="F14" s="64">
        <f>HLOOKUP($F$1,ChartData2!$A$1:$RQ$164, ROW(), 0)</f>
        <v>108</v>
      </c>
      <c r="G14" s="64">
        <f t="shared" si="7"/>
        <v>51.447317736875227</v>
      </c>
      <c r="H14" s="64">
        <f t="shared" si="8"/>
        <v>36.392560754374919</v>
      </c>
      <c r="I14" s="64">
        <f t="shared" si="9"/>
        <v>36.392560754374927</v>
      </c>
      <c r="J14" s="64">
        <f t="shared" si="10"/>
        <v>72.785121508749853</v>
      </c>
      <c r="K14" s="64">
        <f t="shared" si="11"/>
        <v>36.392560754374927</v>
      </c>
      <c r="L14" s="64">
        <f t="shared" si="0"/>
        <v>36.392560754374927</v>
      </c>
      <c r="M14" s="64">
        <f t="shared" si="12"/>
        <v>36.392560754374927</v>
      </c>
      <c r="O14" s="64">
        <f t="shared" si="1"/>
        <v>51.447317736875227</v>
      </c>
      <c r="P14" s="64">
        <f t="shared" si="13"/>
        <v>36.392560754374919</v>
      </c>
      <c r="Q14" s="64">
        <f t="shared" si="2"/>
        <v>36.392560754374927</v>
      </c>
      <c r="R14" s="64">
        <f t="shared" si="3"/>
        <v>72.785121508749853</v>
      </c>
      <c r="S14" s="64">
        <f t="shared" si="4"/>
        <v>36.392560754374927</v>
      </c>
      <c r="T14" s="64">
        <f t="shared" si="5"/>
        <v>36.392560754374927</v>
      </c>
      <c r="U14" s="64">
        <f t="shared" si="6"/>
        <v>36.392560754374927</v>
      </c>
      <c r="V14" s="64"/>
      <c r="W14" s="63">
        <v>41365</v>
      </c>
      <c r="X14" s="185">
        <f t="shared" ref="X14:Y14" si="20">AVERAGE(Z9:Z14)</f>
        <v>121.66666666666667</v>
      </c>
      <c r="Y14" s="185">
        <f t="shared" si="20"/>
        <v>66.5</v>
      </c>
      <c r="Z14" s="64">
        <f>HLOOKUP($X$1, ChartData1!$A$1:$N$364, ROW(), 0)</f>
        <v>108</v>
      </c>
      <c r="AA14" s="64">
        <f>HLOOKUP($Y$1, ChartData1!$A$1:$AK$364, ROW(), 0)</f>
        <v>59</v>
      </c>
    </row>
    <row r="15" spans="1:30" x14ac:dyDescent="0.25">
      <c r="A15" s="63">
        <v>41395</v>
      </c>
      <c r="B15" s="64">
        <f>HLOOKUP($B$1, ChartData1!$A$1:$N$364, ROW(), 0)</f>
        <v>139</v>
      </c>
      <c r="C15" s="64">
        <f>HLOOKUP($C$1, ChartData1!$A$1:$AK$364, ROW(), 0)</f>
        <v>75</v>
      </c>
      <c r="E15" s="63">
        <v>41395</v>
      </c>
      <c r="F15" s="64">
        <f>HLOOKUP($F$1,ChartData2!$A$1:$RQ$164, ROW(), 0)</f>
        <v>139</v>
      </c>
      <c r="G15" s="64">
        <f t="shared" si="7"/>
        <v>51.447317736875227</v>
      </c>
      <c r="H15" s="64">
        <f t="shared" si="8"/>
        <v>36.392560754374919</v>
      </c>
      <c r="I15" s="64">
        <f t="shared" si="9"/>
        <v>36.392560754374927</v>
      </c>
      <c r="J15" s="64">
        <f t="shared" si="10"/>
        <v>72.785121508749853</v>
      </c>
      <c r="K15" s="64">
        <f t="shared" si="11"/>
        <v>36.392560754374927</v>
      </c>
      <c r="L15" s="64">
        <f t="shared" si="0"/>
        <v>36.392560754374927</v>
      </c>
      <c r="M15" s="64">
        <f t="shared" si="12"/>
        <v>36.392560754374927</v>
      </c>
      <c r="O15" s="64">
        <f t="shared" si="1"/>
        <v>51.447317736875227</v>
      </c>
      <c r="P15" s="64">
        <f t="shared" si="13"/>
        <v>36.392560754374919</v>
      </c>
      <c r="Q15" s="64">
        <f t="shared" si="2"/>
        <v>36.392560754374927</v>
      </c>
      <c r="R15" s="64">
        <f t="shared" si="3"/>
        <v>72.785121508749853</v>
      </c>
      <c r="S15" s="64">
        <f t="shared" si="4"/>
        <v>36.392560754374927</v>
      </c>
      <c r="T15" s="64">
        <f t="shared" si="5"/>
        <v>36.392560754374927</v>
      </c>
      <c r="U15" s="64">
        <f t="shared" si="6"/>
        <v>36.392560754374927</v>
      </c>
      <c r="V15" s="64"/>
      <c r="W15" s="63">
        <v>41395</v>
      </c>
      <c r="X15" s="185">
        <f t="shared" ref="X15:Y15" si="21">AVERAGE(Z10:Z15)</f>
        <v>117.16666666666667</v>
      </c>
      <c r="Y15" s="185">
        <f t="shared" si="21"/>
        <v>64.833333333333329</v>
      </c>
      <c r="Z15" s="64">
        <f>HLOOKUP($X$1, ChartData1!$A$1:$N$364, ROW(), 0)</f>
        <v>139</v>
      </c>
      <c r="AA15" s="64">
        <f>HLOOKUP($Y$1, ChartData1!$A$1:$AK$364, ROW(), 0)</f>
        <v>75</v>
      </c>
    </row>
    <row r="16" spans="1:30" x14ac:dyDescent="0.25">
      <c r="A16" s="63">
        <v>41426</v>
      </c>
      <c r="B16" s="64">
        <f>HLOOKUP($B$1, ChartData1!$A$1:$N$364, ROW(), 0)</f>
        <v>105</v>
      </c>
      <c r="C16" s="64">
        <f>HLOOKUP($C$1, ChartData1!$A$1:$AK$364, ROW(), 0)</f>
        <v>65</v>
      </c>
      <c r="E16" s="63">
        <v>41426</v>
      </c>
      <c r="F16" s="64">
        <f>HLOOKUP($F$1,ChartData2!$A$1:$RQ$164, ROW(), 0)</f>
        <v>105</v>
      </c>
      <c r="G16" s="64">
        <f t="shared" si="7"/>
        <v>51.447317736875227</v>
      </c>
      <c r="H16" s="64">
        <f t="shared" si="8"/>
        <v>36.392560754374919</v>
      </c>
      <c r="I16" s="64">
        <f t="shared" si="9"/>
        <v>36.392560754374927</v>
      </c>
      <c r="J16" s="64">
        <f t="shared" si="10"/>
        <v>72.785121508749853</v>
      </c>
      <c r="K16" s="64">
        <f t="shared" si="11"/>
        <v>36.392560754374927</v>
      </c>
      <c r="L16" s="64">
        <f t="shared" si="0"/>
        <v>36.392560754374927</v>
      </c>
      <c r="M16" s="64">
        <f t="shared" si="12"/>
        <v>36.392560754374927</v>
      </c>
      <c r="O16" s="64">
        <f t="shared" si="1"/>
        <v>51.447317736875227</v>
      </c>
      <c r="P16" s="64">
        <f t="shared" si="13"/>
        <v>36.392560754374919</v>
      </c>
      <c r="Q16" s="64">
        <f t="shared" si="2"/>
        <v>36.392560754374927</v>
      </c>
      <c r="R16" s="64">
        <f t="shared" si="3"/>
        <v>72.785121508749853</v>
      </c>
      <c r="S16" s="64">
        <f t="shared" si="4"/>
        <v>36.392560754374927</v>
      </c>
      <c r="T16" s="64">
        <f t="shared" si="5"/>
        <v>36.392560754374927</v>
      </c>
      <c r="U16" s="64">
        <f t="shared" si="6"/>
        <v>36.392560754374927</v>
      </c>
      <c r="V16" s="64"/>
      <c r="W16" s="63">
        <v>41426</v>
      </c>
      <c r="X16" s="185">
        <f t="shared" ref="X16:Y16" si="22">AVERAGE(Z11:Z16)</f>
        <v>111.66666666666667</v>
      </c>
      <c r="Y16" s="185">
        <f t="shared" si="22"/>
        <v>62.833333333333336</v>
      </c>
      <c r="Z16" s="64">
        <f>HLOOKUP($X$1, ChartData1!$A$1:$N$364, ROW(), 0)</f>
        <v>105</v>
      </c>
      <c r="AA16" s="64">
        <f>HLOOKUP($Y$1, ChartData1!$A$1:$AK$364, ROW(), 0)</f>
        <v>65</v>
      </c>
    </row>
    <row r="17" spans="1:27" x14ac:dyDescent="0.25">
      <c r="A17" s="63">
        <v>41456</v>
      </c>
      <c r="B17" s="64">
        <f>HLOOKUP($B$1, ChartData1!$A$1:$N$364, ROW(), 0)</f>
        <v>158</v>
      </c>
      <c r="C17" s="64">
        <f>HLOOKUP($C$1, ChartData1!$A$1:$AK$364, ROW(), 0)</f>
        <v>84</v>
      </c>
      <c r="E17" s="63">
        <v>41456</v>
      </c>
      <c r="F17" s="64">
        <f>HLOOKUP($F$1,ChartData2!$A$1:$RQ$164, ROW(), 0)</f>
        <v>158</v>
      </c>
      <c r="G17" s="64">
        <f t="shared" si="7"/>
        <v>51.447317736875227</v>
      </c>
      <c r="H17" s="64">
        <f t="shared" si="8"/>
        <v>36.392560754374919</v>
      </c>
      <c r="I17" s="64">
        <f t="shared" si="9"/>
        <v>36.392560754374927</v>
      </c>
      <c r="J17" s="64">
        <f t="shared" si="10"/>
        <v>72.785121508749853</v>
      </c>
      <c r="K17" s="64">
        <f t="shared" si="11"/>
        <v>36.392560754374927</v>
      </c>
      <c r="L17" s="64">
        <f t="shared" si="0"/>
        <v>36.392560754374927</v>
      </c>
      <c r="M17" s="64">
        <f t="shared" si="12"/>
        <v>36.392560754374927</v>
      </c>
      <c r="O17" s="64">
        <f t="shared" si="1"/>
        <v>51.447317736875227</v>
      </c>
      <c r="P17" s="64">
        <f t="shared" si="13"/>
        <v>36.392560754374919</v>
      </c>
      <c r="Q17" s="64">
        <f t="shared" si="2"/>
        <v>36.392560754374927</v>
      </c>
      <c r="R17" s="64">
        <f t="shared" si="3"/>
        <v>72.785121508749853</v>
      </c>
      <c r="S17" s="64">
        <f t="shared" si="4"/>
        <v>36.392560754374927</v>
      </c>
      <c r="T17" s="64">
        <f t="shared" si="5"/>
        <v>36.392560754374927</v>
      </c>
      <c r="U17" s="64">
        <f t="shared" si="6"/>
        <v>36.392560754374927</v>
      </c>
      <c r="V17" s="64"/>
      <c r="W17" s="63">
        <v>41456</v>
      </c>
      <c r="X17" s="185">
        <f t="shared" ref="X17:Y17" si="23">AVERAGE(Z12:Z17)</f>
        <v>117.33333333333333</v>
      </c>
      <c r="Y17" s="185">
        <f t="shared" si="23"/>
        <v>65.5</v>
      </c>
      <c r="Z17" s="64">
        <f>HLOOKUP($X$1, ChartData1!$A$1:$N$364, ROW(), 0)</f>
        <v>158</v>
      </c>
      <c r="AA17" s="64">
        <f>HLOOKUP($Y$1, ChartData1!$A$1:$AK$364, ROW(), 0)</f>
        <v>84</v>
      </c>
    </row>
    <row r="18" spans="1:27" x14ac:dyDescent="0.25">
      <c r="A18" s="63">
        <v>41487</v>
      </c>
      <c r="B18" s="64">
        <f>HLOOKUP($B$1, ChartData1!$A$1:$N$364, ROW(), 0)</f>
        <v>164</v>
      </c>
      <c r="C18" s="64">
        <f>HLOOKUP($C$1, ChartData1!$A$1:$AK$364, ROW(), 0)</f>
        <v>84</v>
      </c>
      <c r="E18" s="63">
        <v>41487</v>
      </c>
      <c r="F18" s="64">
        <f>HLOOKUP($F$1,ChartData2!$A$1:$RQ$164, ROW(), 0)</f>
        <v>164</v>
      </c>
      <c r="G18" s="64">
        <f t="shared" si="7"/>
        <v>51.447317736875227</v>
      </c>
      <c r="H18" s="64">
        <f t="shared" si="8"/>
        <v>36.392560754374919</v>
      </c>
      <c r="I18" s="64">
        <f t="shared" si="9"/>
        <v>36.392560754374927</v>
      </c>
      <c r="J18" s="64">
        <f t="shared" si="10"/>
        <v>72.785121508749853</v>
      </c>
      <c r="K18" s="64">
        <f t="shared" si="11"/>
        <v>36.392560754374927</v>
      </c>
      <c r="L18" s="64">
        <f t="shared" si="0"/>
        <v>36.392560754374927</v>
      </c>
      <c r="M18" s="64">
        <f t="shared" si="12"/>
        <v>36.392560754374927</v>
      </c>
      <c r="O18" s="64">
        <f t="shared" si="1"/>
        <v>51.447317736875227</v>
      </c>
      <c r="P18" s="64">
        <f t="shared" si="13"/>
        <v>36.392560754374919</v>
      </c>
      <c r="Q18" s="64">
        <f t="shared" si="2"/>
        <v>36.392560754374927</v>
      </c>
      <c r="R18" s="64">
        <f t="shared" si="3"/>
        <v>72.785121508749853</v>
      </c>
      <c r="S18" s="64">
        <f t="shared" si="4"/>
        <v>36.392560754374927</v>
      </c>
      <c r="T18" s="64">
        <f t="shared" si="5"/>
        <v>36.392560754374927</v>
      </c>
      <c r="U18" s="64">
        <f t="shared" si="6"/>
        <v>36.392560754374927</v>
      </c>
      <c r="V18" s="64"/>
      <c r="W18" s="63">
        <v>41487</v>
      </c>
      <c r="X18" s="185">
        <f t="shared" ref="X18:Y18" si="24">AVERAGE(Z13:Z18)</f>
        <v>130.5</v>
      </c>
      <c r="Y18" s="185">
        <f t="shared" si="24"/>
        <v>71.333333333333329</v>
      </c>
      <c r="Z18" s="64">
        <f>HLOOKUP($X$1, ChartData1!$A$1:$N$364, ROW(), 0)</f>
        <v>164</v>
      </c>
      <c r="AA18" s="64">
        <f>HLOOKUP($Y$1, ChartData1!$A$1:$AK$364, ROW(), 0)</f>
        <v>84</v>
      </c>
    </row>
    <row r="19" spans="1:27" x14ac:dyDescent="0.25">
      <c r="A19" s="63">
        <v>41518</v>
      </c>
      <c r="B19" s="64">
        <f>HLOOKUP($B$1, ChartData1!$A$1:$N$364, ROW(), 0)</f>
        <v>142</v>
      </c>
      <c r="C19" s="64">
        <f>HLOOKUP($C$1, ChartData1!$A$1:$AK$364, ROW(), 0)</f>
        <v>68</v>
      </c>
      <c r="E19" s="63">
        <v>41518</v>
      </c>
      <c r="F19" s="64">
        <f>HLOOKUP($F$1,ChartData2!$A$1:$RQ$164, ROW(), 0)</f>
        <v>142</v>
      </c>
      <c r="G19" s="64">
        <f t="shared" si="7"/>
        <v>51.447317736875227</v>
      </c>
      <c r="H19" s="64">
        <f t="shared" si="8"/>
        <v>36.392560754374919</v>
      </c>
      <c r="I19" s="64">
        <f t="shared" si="9"/>
        <v>36.392560754374927</v>
      </c>
      <c r="J19" s="64">
        <f t="shared" si="10"/>
        <v>72.785121508749853</v>
      </c>
      <c r="K19" s="64">
        <f t="shared" si="11"/>
        <v>36.392560754374927</v>
      </c>
      <c r="L19" s="64">
        <f t="shared" si="0"/>
        <v>36.392560754374927</v>
      </c>
      <c r="M19" s="64">
        <f t="shared" si="12"/>
        <v>36.392560754374927</v>
      </c>
      <c r="O19" s="64">
        <f t="shared" si="1"/>
        <v>51.447317736875227</v>
      </c>
      <c r="P19" s="64">
        <f t="shared" si="13"/>
        <v>36.392560754374919</v>
      </c>
      <c r="Q19" s="64">
        <f t="shared" si="2"/>
        <v>36.392560754374927</v>
      </c>
      <c r="R19" s="64">
        <f t="shared" si="3"/>
        <v>72.785121508749853</v>
      </c>
      <c r="S19" s="64">
        <f t="shared" si="4"/>
        <v>36.392560754374927</v>
      </c>
      <c r="T19" s="64">
        <f t="shared" si="5"/>
        <v>36.392560754374927</v>
      </c>
      <c r="U19" s="64">
        <f t="shared" si="6"/>
        <v>36.392560754374927</v>
      </c>
      <c r="V19" s="64"/>
      <c r="W19" s="63">
        <v>41518</v>
      </c>
      <c r="X19" s="185">
        <f t="shared" ref="X19:Y19" si="25">AVERAGE(Z14:Z19)</f>
        <v>136</v>
      </c>
      <c r="Y19" s="185">
        <f t="shared" si="25"/>
        <v>72.5</v>
      </c>
      <c r="Z19" s="64">
        <f>HLOOKUP($X$1, ChartData1!$A$1:$N$364, ROW(), 0)</f>
        <v>142</v>
      </c>
      <c r="AA19" s="64">
        <f>HLOOKUP($Y$1, ChartData1!$A$1:$AK$364, ROW(), 0)</f>
        <v>68</v>
      </c>
    </row>
    <row r="20" spans="1:27" x14ac:dyDescent="0.25">
      <c r="A20" s="63">
        <v>41548</v>
      </c>
      <c r="B20" s="64">
        <f>HLOOKUP($B$1, ChartData1!$A$1:$N$364, ROW(), 0)</f>
        <v>155</v>
      </c>
      <c r="C20" s="64">
        <f>HLOOKUP($C$1, ChartData1!$A$1:$AK$364, ROW(), 0)</f>
        <v>73</v>
      </c>
      <c r="E20" s="63">
        <v>41548</v>
      </c>
      <c r="F20" s="64">
        <f>HLOOKUP($F$1,ChartData2!$A$1:$RQ$164, ROW(), 0)</f>
        <v>155</v>
      </c>
      <c r="G20" s="64">
        <f t="shared" si="7"/>
        <v>51.447317736875227</v>
      </c>
      <c r="H20" s="64">
        <f t="shared" si="8"/>
        <v>36.392560754374919</v>
      </c>
      <c r="I20" s="64">
        <f t="shared" si="9"/>
        <v>36.392560754374927</v>
      </c>
      <c r="J20" s="64">
        <f t="shared" si="10"/>
        <v>72.785121508749853</v>
      </c>
      <c r="K20" s="64">
        <f t="shared" si="11"/>
        <v>36.392560754374927</v>
      </c>
      <c r="L20" s="64">
        <f t="shared" si="0"/>
        <v>36.392560754374927</v>
      </c>
      <c r="M20" s="64">
        <f t="shared" si="12"/>
        <v>36.392560754374927</v>
      </c>
      <c r="O20" s="64">
        <f t="shared" si="1"/>
        <v>51.447317736875227</v>
      </c>
      <c r="P20" s="64">
        <f t="shared" si="13"/>
        <v>36.392560754374919</v>
      </c>
      <c r="Q20" s="64">
        <f t="shared" si="2"/>
        <v>36.392560754374927</v>
      </c>
      <c r="R20" s="64">
        <f t="shared" si="3"/>
        <v>72.785121508749853</v>
      </c>
      <c r="S20" s="64">
        <f t="shared" si="4"/>
        <v>36.392560754374927</v>
      </c>
      <c r="T20" s="64">
        <f t="shared" si="5"/>
        <v>36.392560754374927</v>
      </c>
      <c r="U20" s="64">
        <f t="shared" si="6"/>
        <v>36.392560754374927</v>
      </c>
      <c r="V20" s="64"/>
      <c r="W20" s="63">
        <v>41548</v>
      </c>
      <c r="X20" s="185">
        <f t="shared" ref="X20:Y20" si="26">AVERAGE(Z15:Z20)</f>
        <v>143.83333333333334</v>
      </c>
      <c r="Y20" s="185">
        <f t="shared" si="26"/>
        <v>74.833333333333329</v>
      </c>
      <c r="Z20" s="64">
        <f>HLOOKUP($X$1, ChartData1!$A$1:$N$364, ROW(), 0)</f>
        <v>155</v>
      </c>
      <c r="AA20" s="64">
        <f>HLOOKUP($Y$1, ChartData1!$A$1:$AK$364, ROW(), 0)</f>
        <v>73</v>
      </c>
    </row>
    <row r="21" spans="1:27" x14ac:dyDescent="0.25">
      <c r="A21" s="63">
        <v>41579</v>
      </c>
      <c r="B21" s="64">
        <f>HLOOKUP($B$1, ChartData1!$A$1:$N$364, ROW(), 0)</f>
        <v>78</v>
      </c>
      <c r="C21" s="64">
        <f>HLOOKUP($C$1, ChartData1!$A$1:$AK$364, ROW(), 0)</f>
        <v>43</v>
      </c>
      <c r="E21" s="63">
        <v>41579</v>
      </c>
      <c r="F21" s="64">
        <f>HLOOKUP($F$1,ChartData2!$A$1:$RQ$164, ROW(), 0)</f>
        <v>78</v>
      </c>
      <c r="G21" s="64">
        <f t="shared" si="7"/>
        <v>51.447317736875227</v>
      </c>
      <c r="H21" s="64">
        <f t="shared" si="8"/>
        <v>36.392560754374919</v>
      </c>
      <c r="I21" s="64">
        <f t="shared" si="9"/>
        <v>36.392560754374927</v>
      </c>
      <c r="J21" s="64">
        <f t="shared" si="10"/>
        <v>72.785121508749853</v>
      </c>
      <c r="K21" s="64">
        <f t="shared" si="11"/>
        <v>36.392560754374927</v>
      </c>
      <c r="L21" s="64">
        <f t="shared" si="0"/>
        <v>36.392560754374927</v>
      </c>
      <c r="M21" s="64">
        <f t="shared" si="12"/>
        <v>36.392560754374927</v>
      </c>
      <c r="O21" s="64">
        <f t="shared" si="1"/>
        <v>51.447317736875227</v>
      </c>
      <c r="P21" s="64">
        <f t="shared" si="13"/>
        <v>36.392560754374919</v>
      </c>
      <c r="Q21" s="64">
        <f t="shared" si="2"/>
        <v>36.392560754374927</v>
      </c>
      <c r="R21" s="64">
        <f t="shared" si="3"/>
        <v>72.785121508749853</v>
      </c>
      <c r="S21" s="64">
        <f t="shared" si="4"/>
        <v>36.392560754374927</v>
      </c>
      <c r="T21" s="64">
        <f t="shared" si="5"/>
        <v>36.392560754374927</v>
      </c>
      <c r="U21" s="64">
        <f t="shared" si="6"/>
        <v>36.392560754374927</v>
      </c>
      <c r="V21" s="64"/>
      <c r="W21" s="63">
        <v>41579</v>
      </c>
      <c r="X21" s="185">
        <f t="shared" ref="X21:Y21" si="27">AVERAGE(Z16:Z21)</f>
        <v>133.66666666666666</v>
      </c>
      <c r="Y21" s="185">
        <f t="shared" si="27"/>
        <v>69.5</v>
      </c>
      <c r="Z21" s="64">
        <f>HLOOKUP($X$1, ChartData1!$A$1:$N$364, ROW(), 0)</f>
        <v>78</v>
      </c>
      <c r="AA21" s="64">
        <f>HLOOKUP($Y$1, ChartData1!$A$1:$AK$364, ROW(), 0)</f>
        <v>43</v>
      </c>
    </row>
    <row r="22" spans="1:27" x14ac:dyDescent="0.25">
      <c r="A22" s="63">
        <v>41609</v>
      </c>
      <c r="B22" s="64">
        <f>HLOOKUP($B$1, ChartData1!$A$1:$N$364, ROW(), 0)</f>
        <v>114</v>
      </c>
      <c r="C22" s="64">
        <f>HLOOKUP($C$1, ChartData1!$A$1:$AK$364, ROW(), 0)</f>
        <v>65</v>
      </c>
      <c r="E22" s="63">
        <v>41609</v>
      </c>
      <c r="F22" s="64">
        <f>HLOOKUP($F$1,ChartData2!$A$1:$RQ$164, ROW(), 0)</f>
        <v>114</v>
      </c>
      <c r="G22" s="64">
        <f t="shared" si="7"/>
        <v>51.447317736875227</v>
      </c>
      <c r="H22" s="64">
        <f t="shared" si="8"/>
        <v>36.392560754374919</v>
      </c>
      <c r="I22" s="64">
        <f t="shared" si="9"/>
        <v>36.392560754374927</v>
      </c>
      <c r="J22" s="64">
        <f t="shared" si="10"/>
        <v>72.785121508749853</v>
      </c>
      <c r="K22" s="64">
        <f t="shared" si="11"/>
        <v>36.392560754374927</v>
      </c>
      <c r="L22" s="64">
        <f t="shared" si="0"/>
        <v>36.392560754374927</v>
      </c>
      <c r="M22" s="64">
        <f t="shared" si="12"/>
        <v>36.392560754374927</v>
      </c>
      <c r="O22" s="64">
        <f t="shared" si="1"/>
        <v>51.447317736875227</v>
      </c>
      <c r="P22" s="64">
        <f t="shared" si="13"/>
        <v>36.392560754374919</v>
      </c>
      <c r="Q22" s="64">
        <f t="shared" si="2"/>
        <v>36.392560754374927</v>
      </c>
      <c r="R22" s="64">
        <f t="shared" si="3"/>
        <v>72.785121508749853</v>
      </c>
      <c r="S22" s="64">
        <f t="shared" si="4"/>
        <v>36.392560754374927</v>
      </c>
      <c r="T22" s="64">
        <f t="shared" si="5"/>
        <v>36.392560754374927</v>
      </c>
      <c r="U22" s="64">
        <f t="shared" si="6"/>
        <v>36.392560754374927</v>
      </c>
      <c r="V22" s="64"/>
      <c r="W22" s="63">
        <v>41609</v>
      </c>
      <c r="X22" s="185">
        <f t="shared" ref="X22:Y22" si="28">AVERAGE(Z17:Z22)</f>
        <v>135.16666666666666</v>
      </c>
      <c r="Y22" s="185">
        <f t="shared" si="28"/>
        <v>69.5</v>
      </c>
      <c r="Z22" s="64">
        <f>HLOOKUP($X$1, ChartData1!$A$1:$N$364, ROW(), 0)</f>
        <v>114</v>
      </c>
      <c r="AA22" s="64">
        <f>HLOOKUP($Y$1, ChartData1!$A$1:$AK$364, ROW(), 0)</f>
        <v>65</v>
      </c>
    </row>
    <row r="23" spans="1:27" x14ac:dyDescent="0.25">
      <c r="A23" s="63">
        <v>41640</v>
      </c>
      <c r="B23" s="64">
        <f>HLOOKUP($B$1, ChartData1!$A$1:$N$364, ROW(), 0)</f>
        <v>126</v>
      </c>
      <c r="C23" s="64">
        <f>HLOOKUP($C$1, ChartData1!$A$1:$AK$364, ROW(), 0)</f>
        <v>76</v>
      </c>
      <c r="E23" s="63">
        <v>41640</v>
      </c>
      <c r="F23" s="64">
        <f>HLOOKUP($F$1,ChartData2!$A$1:$RQ$164, ROW(), 0)</f>
        <v>126</v>
      </c>
      <c r="G23" s="64">
        <f t="shared" si="7"/>
        <v>51.447317736875227</v>
      </c>
      <c r="H23" s="64">
        <f t="shared" si="8"/>
        <v>36.392560754374919</v>
      </c>
      <c r="I23" s="64">
        <f t="shared" si="9"/>
        <v>36.392560754374927</v>
      </c>
      <c r="J23" s="64">
        <f t="shared" si="10"/>
        <v>72.785121508749853</v>
      </c>
      <c r="K23" s="64">
        <f t="shared" si="11"/>
        <v>36.392560754374927</v>
      </c>
      <c r="L23" s="64">
        <f t="shared" si="0"/>
        <v>36.392560754374927</v>
      </c>
      <c r="M23" s="64">
        <f t="shared" si="12"/>
        <v>36.392560754374927</v>
      </c>
      <c r="O23" s="64">
        <f t="shared" si="1"/>
        <v>51.447317736875227</v>
      </c>
      <c r="P23" s="64">
        <f t="shared" si="13"/>
        <v>36.392560754374919</v>
      </c>
      <c r="Q23" s="64">
        <f t="shared" si="2"/>
        <v>36.392560754374927</v>
      </c>
      <c r="R23" s="64">
        <f t="shared" si="3"/>
        <v>72.785121508749853</v>
      </c>
      <c r="S23" s="64">
        <f t="shared" si="4"/>
        <v>36.392560754374927</v>
      </c>
      <c r="T23" s="64">
        <f t="shared" si="5"/>
        <v>36.392560754374927</v>
      </c>
      <c r="U23" s="64">
        <f t="shared" si="6"/>
        <v>36.392560754374927</v>
      </c>
      <c r="V23" s="64"/>
      <c r="W23" s="63">
        <v>41640</v>
      </c>
      <c r="X23" s="185">
        <f t="shared" ref="X23:Y23" si="29">AVERAGE(Z18:Z23)</f>
        <v>129.83333333333334</v>
      </c>
      <c r="Y23" s="185">
        <f t="shared" si="29"/>
        <v>68.166666666666671</v>
      </c>
      <c r="Z23" s="64">
        <f>HLOOKUP($X$1, ChartData1!$A$1:$N$364, ROW(), 0)</f>
        <v>126</v>
      </c>
      <c r="AA23" s="64">
        <f>HLOOKUP($Y$1, ChartData1!$A$1:$AK$364, ROW(), 0)</f>
        <v>76</v>
      </c>
    </row>
    <row r="24" spans="1:27" x14ac:dyDescent="0.25">
      <c r="A24" s="63">
        <v>41671</v>
      </c>
      <c r="B24" s="64">
        <f>HLOOKUP($B$1, ChartData1!$A$1:$N$364, ROW(), 0)</f>
        <v>137</v>
      </c>
      <c r="C24" s="64">
        <f>HLOOKUP($C$1, ChartData1!$A$1:$AK$364, ROW(), 0)</f>
        <v>77</v>
      </c>
      <c r="E24" s="63">
        <v>41671</v>
      </c>
      <c r="F24" s="64">
        <f>HLOOKUP($F$1,ChartData2!$A$1:$RQ$164, ROW(), 0)</f>
        <v>137</v>
      </c>
      <c r="G24" s="64">
        <f t="shared" si="7"/>
        <v>51.447317736875227</v>
      </c>
      <c r="H24" s="64">
        <f t="shared" si="8"/>
        <v>36.392560754374919</v>
      </c>
      <c r="I24" s="64">
        <f t="shared" si="9"/>
        <v>36.392560754374927</v>
      </c>
      <c r="J24" s="64">
        <f t="shared" si="10"/>
        <v>72.785121508749853</v>
      </c>
      <c r="K24" s="64">
        <f t="shared" si="11"/>
        <v>36.392560754374927</v>
      </c>
      <c r="L24" s="64">
        <f t="shared" si="0"/>
        <v>36.392560754374927</v>
      </c>
      <c r="M24" s="64">
        <f t="shared" si="12"/>
        <v>36.392560754374927</v>
      </c>
      <c r="O24" s="64">
        <f t="shared" si="1"/>
        <v>51.447317736875227</v>
      </c>
      <c r="P24" s="64">
        <f t="shared" si="13"/>
        <v>36.392560754374919</v>
      </c>
      <c r="Q24" s="64">
        <f t="shared" si="2"/>
        <v>36.392560754374927</v>
      </c>
      <c r="R24" s="64">
        <f t="shared" si="3"/>
        <v>72.785121508749853</v>
      </c>
      <c r="S24" s="64">
        <f t="shared" si="4"/>
        <v>36.392560754374927</v>
      </c>
      <c r="T24" s="64">
        <f t="shared" si="5"/>
        <v>36.392560754374927</v>
      </c>
      <c r="U24" s="64">
        <f t="shared" si="6"/>
        <v>36.392560754374927</v>
      </c>
      <c r="V24" s="64"/>
      <c r="W24" s="63">
        <v>41671</v>
      </c>
      <c r="X24" s="185">
        <f t="shared" ref="X24:Y24" si="30">AVERAGE(Z19:Z24)</f>
        <v>125.33333333333333</v>
      </c>
      <c r="Y24" s="185">
        <f t="shared" si="30"/>
        <v>67</v>
      </c>
      <c r="Z24" s="64">
        <f>HLOOKUP($X$1, ChartData1!$A$1:$N$364, ROW(), 0)</f>
        <v>137</v>
      </c>
      <c r="AA24" s="64">
        <f>HLOOKUP($Y$1, ChartData1!$A$1:$AK$364, ROW(), 0)</f>
        <v>77</v>
      </c>
    </row>
    <row r="25" spans="1:27" x14ac:dyDescent="0.25">
      <c r="A25" s="63">
        <v>41699</v>
      </c>
      <c r="B25" s="64">
        <f>HLOOKUP($B$1, ChartData1!$A$1:$N$364, ROW(), 0)</f>
        <v>213</v>
      </c>
      <c r="C25" s="64">
        <f>HLOOKUP($C$1, ChartData1!$A$1:$AK$364, ROW(), 0)</f>
        <v>110</v>
      </c>
      <c r="E25" s="63">
        <v>41699</v>
      </c>
      <c r="F25" s="64">
        <f>HLOOKUP($F$1,ChartData2!$A$1:$RQ$164, ROW(), 0)</f>
        <v>213</v>
      </c>
      <c r="G25" s="64">
        <f t="shared" si="7"/>
        <v>51.447317736875227</v>
      </c>
      <c r="H25" s="64">
        <f t="shared" si="8"/>
        <v>36.392560754374919</v>
      </c>
      <c r="I25" s="64">
        <f t="shared" si="9"/>
        <v>36.392560754374927</v>
      </c>
      <c r="J25" s="64">
        <f t="shared" si="10"/>
        <v>72.785121508749853</v>
      </c>
      <c r="K25" s="64">
        <f t="shared" si="11"/>
        <v>36.392560754374927</v>
      </c>
      <c r="L25" s="64">
        <f t="shared" si="0"/>
        <v>36.392560754374927</v>
      </c>
      <c r="M25" s="64">
        <f t="shared" si="12"/>
        <v>36.392560754374927</v>
      </c>
      <c r="O25" s="64">
        <f t="shared" si="1"/>
        <v>51.447317736875227</v>
      </c>
      <c r="P25" s="64">
        <f t="shared" si="13"/>
        <v>36.392560754374919</v>
      </c>
      <c r="Q25" s="64">
        <f t="shared" si="2"/>
        <v>36.392560754374927</v>
      </c>
      <c r="R25" s="64">
        <f t="shared" si="3"/>
        <v>72.785121508749853</v>
      </c>
      <c r="S25" s="64">
        <f t="shared" si="4"/>
        <v>36.392560754374927</v>
      </c>
      <c r="T25" s="64">
        <f t="shared" si="5"/>
        <v>36.392560754374927</v>
      </c>
      <c r="U25" s="64">
        <f t="shared" si="6"/>
        <v>36.392560754374927</v>
      </c>
      <c r="V25" s="64"/>
      <c r="W25" s="63">
        <v>41699</v>
      </c>
      <c r="X25" s="185">
        <f t="shared" ref="X25:Y25" si="31">AVERAGE(Z20:Z25)</f>
        <v>137.16666666666666</v>
      </c>
      <c r="Y25" s="185">
        <f t="shared" si="31"/>
        <v>74</v>
      </c>
      <c r="Z25" s="64">
        <f>HLOOKUP($X$1, ChartData1!$A$1:$N$364, ROW(), 0)</f>
        <v>213</v>
      </c>
      <c r="AA25" s="64">
        <f>HLOOKUP($Y$1, ChartData1!$A$1:$AK$364, ROW(), 0)</f>
        <v>110</v>
      </c>
    </row>
    <row r="26" spans="1:27" x14ac:dyDescent="0.25">
      <c r="A26" s="63">
        <v>41730</v>
      </c>
      <c r="B26" s="64">
        <f>HLOOKUP($B$1, ChartData1!$A$1:$N$364, ROW(), 0)</f>
        <v>105</v>
      </c>
      <c r="C26" s="64">
        <f>HLOOKUP($C$1, ChartData1!$A$1:$AK$364, ROW(), 0)</f>
        <v>74</v>
      </c>
      <c r="E26" s="63">
        <v>41730</v>
      </c>
      <c r="F26" s="64">
        <f>HLOOKUP($F$1,ChartData2!$A$1:$RQ$164, ROW(), 0)</f>
        <v>105</v>
      </c>
      <c r="G26" s="64">
        <f t="shared" si="7"/>
        <v>51.447317736875227</v>
      </c>
      <c r="H26" s="64">
        <f t="shared" si="8"/>
        <v>36.392560754374919</v>
      </c>
      <c r="I26" s="64">
        <f t="shared" si="9"/>
        <v>36.392560754374927</v>
      </c>
      <c r="J26" s="64">
        <f t="shared" si="10"/>
        <v>72.785121508749853</v>
      </c>
      <c r="K26" s="64">
        <f t="shared" si="11"/>
        <v>36.392560754374927</v>
      </c>
      <c r="L26" s="64">
        <f t="shared" si="0"/>
        <v>36.392560754374927</v>
      </c>
      <c r="M26" s="64">
        <f t="shared" si="12"/>
        <v>36.392560754374927</v>
      </c>
      <c r="O26" s="64">
        <f t="shared" si="1"/>
        <v>51.447317736875227</v>
      </c>
      <c r="P26" s="64">
        <f t="shared" si="13"/>
        <v>36.392560754374919</v>
      </c>
      <c r="Q26" s="64">
        <f t="shared" si="2"/>
        <v>36.392560754374927</v>
      </c>
      <c r="R26" s="64">
        <f t="shared" si="3"/>
        <v>72.785121508749853</v>
      </c>
      <c r="S26" s="64">
        <f t="shared" si="4"/>
        <v>36.392560754374927</v>
      </c>
      <c r="T26" s="64">
        <f t="shared" si="5"/>
        <v>36.392560754374927</v>
      </c>
      <c r="U26" s="64">
        <f t="shared" si="6"/>
        <v>36.392560754374927</v>
      </c>
      <c r="V26" s="64"/>
      <c r="W26" s="63">
        <v>41730</v>
      </c>
      <c r="X26" s="185">
        <f t="shared" ref="X26:Y26" si="32">AVERAGE(Z21:Z26)</f>
        <v>128.83333333333334</v>
      </c>
      <c r="Y26" s="185">
        <f t="shared" si="32"/>
        <v>74.166666666666671</v>
      </c>
      <c r="Z26" s="64">
        <f>HLOOKUP($X$1, ChartData1!$A$1:$N$364, ROW(), 0)</f>
        <v>105</v>
      </c>
      <c r="AA26" s="64">
        <f>HLOOKUP($Y$1, ChartData1!$A$1:$AK$364, ROW(), 0)</f>
        <v>74</v>
      </c>
    </row>
    <row r="27" spans="1:27" x14ac:dyDescent="0.25">
      <c r="A27" s="63">
        <v>41760</v>
      </c>
      <c r="B27" s="64">
        <f>HLOOKUP($B$1, ChartData1!$A$1:$N$364, ROW(), 0)</f>
        <v>126</v>
      </c>
      <c r="C27" s="64">
        <f>HLOOKUP($C$1, ChartData1!$A$1:$AK$364, ROW(), 0)</f>
        <v>89</v>
      </c>
      <c r="E27" s="63">
        <v>41760</v>
      </c>
      <c r="F27" s="64">
        <f>HLOOKUP($F$1,ChartData2!$A$1:$RQ$164, ROW(), 0)</f>
        <v>126</v>
      </c>
      <c r="G27" s="64">
        <f t="shared" si="7"/>
        <v>51.447317736875227</v>
      </c>
      <c r="H27" s="64">
        <f t="shared" si="8"/>
        <v>36.392560754374919</v>
      </c>
      <c r="I27" s="64">
        <f t="shared" si="9"/>
        <v>36.392560754374927</v>
      </c>
      <c r="J27" s="64">
        <f t="shared" si="10"/>
        <v>72.785121508749853</v>
      </c>
      <c r="K27" s="64">
        <f t="shared" si="11"/>
        <v>36.392560754374927</v>
      </c>
      <c r="L27" s="64">
        <f t="shared" si="0"/>
        <v>36.392560754374927</v>
      </c>
      <c r="M27" s="64">
        <f t="shared" si="12"/>
        <v>36.392560754374927</v>
      </c>
      <c r="O27" s="64">
        <f t="shared" si="1"/>
        <v>51.447317736875227</v>
      </c>
      <c r="P27" s="64">
        <f t="shared" si="13"/>
        <v>36.392560754374919</v>
      </c>
      <c r="Q27" s="64">
        <f t="shared" si="2"/>
        <v>36.392560754374927</v>
      </c>
      <c r="R27" s="64">
        <f t="shared" si="3"/>
        <v>72.785121508749853</v>
      </c>
      <c r="S27" s="64">
        <f t="shared" si="4"/>
        <v>36.392560754374927</v>
      </c>
      <c r="T27" s="64">
        <f t="shared" si="5"/>
        <v>36.392560754374927</v>
      </c>
      <c r="U27" s="64">
        <f t="shared" si="6"/>
        <v>36.392560754374927</v>
      </c>
      <c r="V27" s="64"/>
      <c r="W27" s="63">
        <v>41760</v>
      </c>
      <c r="X27" s="185">
        <f t="shared" ref="X27:Y27" si="33">AVERAGE(Z22:Z27)</f>
        <v>136.83333333333334</v>
      </c>
      <c r="Y27" s="185">
        <f t="shared" si="33"/>
        <v>81.833333333333329</v>
      </c>
      <c r="Z27" s="64">
        <f>HLOOKUP($X$1, ChartData1!$A$1:$N$364, ROW(), 0)</f>
        <v>126</v>
      </c>
      <c r="AA27" s="64">
        <f>HLOOKUP($Y$1, ChartData1!$A$1:$AK$364, ROW(), 0)</f>
        <v>89</v>
      </c>
    </row>
    <row r="28" spans="1:27" x14ac:dyDescent="0.25">
      <c r="A28" s="63">
        <v>41791</v>
      </c>
      <c r="B28" s="64">
        <f>HLOOKUP($B$1, ChartData1!$A$1:$N$364, ROW(), 0)</f>
        <v>182</v>
      </c>
      <c r="C28" s="64">
        <f>HLOOKUP($C$1, ChartData1!$A$1:$AK$364, ROW(), 0)</f>
        <v>76</v>
      </c>
      <c r="E28" s="63">
        <v>41791</v>
      </c>
      <c r="F28" s="64">
        <f>HLOOKUP($F$1,ChartData2!$A$1:$RQ$164, ROW(), 0)</f>
        <v>182</v>
      </c>
      <c r="G28" s="64">
        <f t="shared" si="7"/>
        <v>51.447317736875227</v>
      </c>
      <c r="H28" s="64">
        <f t="shared" si="8"/>
        <v>36.392560754374919</v>
      </c>
      <c r="I28" s="64">
        <f t="shared" si="9"/>
        <v>36.392560754374927</v>
      </c>
      <c r="J28" s="64">
        <f t="shared" si="10"/>
        <v>72.785121508749853</v>
      </c>
      <c r="K28" s="64">
        <f t="shared" si="11"/>
        <v>36.392560754374927</v>
      </c>
      <c r="L28" s="64">
        <f t="shared" si="0"/>
        <v>36.392560754374927</v>
      </c>
      <c r="M28" s="64">
        <f t="shared" si="12"/>
        <v>36.392560754374927</v>
      </c>
      <c r="O28" s="64">
        <f t="shared" si="1"/>
        <v>51.447317736875227</v>
      </c>
      <c r="P28" s="64">
        <f t="shared" si="13"/>
        <v>36.392560754374919</v>
      </c>
      <c r="Q28" s="64">
        <f t="shared" si="2"/>
        <v>36.392560754374927</v>
      </c>
      <c r="R28" s="64">
        <f t="shared" si="3"/>
        <v>72.785121508749853</v>
      </c>
      <c r="S28" s="64">
        <f t="shared" si="4"/>
        <v>36.392560754374927</v>
      </c>
      <c r="T28" s="64">
        <f t="shared" si="5"/>
        <v>36.392560754374927</v>
      </c>
      <c r="U28" s="64">
        <f t="shared" si="6"/>
        <v>36.392560754374927</v>
      </c>
      <c r="V28" s="64"/>
      <c r="W28" s="63">
        <v>41791</v>
      </c>
      <c r="X28" s="185">
        <f t="shared" ref="X28:Y28" si="34">AVERAGE(Z23:Z28)</f>
        <v>148.16666666666666</v>
      </c>
      <c r="Y28" s="185">
        <f t="shared" si="34"/>
        <v>83.666666666666671</v>
      </c>
      <c r="Z28" s="64">
        <f>HLOOKUP($X$1, ChartData1!$A$1:$N$364, ROW(), 0)</f>
        <v>182</v>
      </c>
      <c r="AA28" s="64">
        <f>HLOOKUP($Y$1, ChartData1!$A$1:$AK$364, ROW(), 0)</f>
        <v>76</v>
      </c>
    </row>
    <row r="29" spans="1:27" x14ac:dyDescent="0.25">
      <c r="A29" s="63">
        <v>41821</v>
      </c>
      <c r="B29" s="64">
        <f>HLOOKUP($B$1, ChartData1!$A$1:$N$364, ROW(), 0)</f>
        <v>185</v>
      </c>
      <c r="C29" s="64">
        <f>HLOOKUP($C$1, ChartData1!$A$1:$AK$364, ROW(), 0)</f>
        <v>122</v>
      </c>
      <c r="E29" s="63">
        <v>41821</v>
      </c>
      <c r="F29" s="64">
        <f>HLOOKUP($F$1,ChartData2!$A$1:$RQ$164, ROW(), 0)</f>
        <v>185</v>
      </c>
      <c r="G29" s="64">
        <f t="shared" si="7"/>
        <v>51.447317736875227</v>
      </c>
      <c r="H29" s="64">
        <f t="shared" si="8"/>
        <v>36.392560754374919</v>
      </c>
      <c r="I29" s="64">
        <f t="shared" si="9"/>
        <v>36.392560754374927</v>
      </c>
      <c r="J29" s="64">
        <f t="shared" si="10"/>
        <v>72.785121508749853</v>
      </c>
      <c r="K29" s="64">
        <f t="shared" si="11"/>
        <v>36.392560754374927</v>
      </c>
      <c r="L29" s="64">
        <f t="shared" si="0"/>
        <v>36.392560754374927</v>
      </c>
      <c r="M29" s="64">
        <f t="shared" si="12"/>
        <v>36.392560754374927</v>
      </c>
      <c r="O29" s="64">
        <f t="shared" si="1"/>
        <v>51.447317736875227</v>
      </c>
      <c r="P29" s="64">
        <f t="shared" si="13"/>
        <v>36.392560754374919</v>
      </c>
      <c r="Q29" s="64">
        <f t="shared" si="2"/>
        <v>36.392560754374927</v>
      </c>
      <c r="R29" s="64">
        <f t="shared" si="3"/>
        <v>72.785121508749853</v>
      </c>
      <c r="S29" s="64">
        <f t="shared" si="4"/>
        <v>36.392560754374927</v>
      </c>
      <c r="T29" s="64">
        <f t="shared" si="5"/>
        <v>36.392560754374927</v>
      </c>
      <c r="U29" s="64">
        <f t="shared" si="6"/>
        <v>36.392560754374927</v>
      </c>
      <c r="V29" s="64"/>
      <c r="W29" s="63">
        <v>41821</v>
      </c>
      <c r="X29" s="185">
        <f t="shared" ref="X29:Y29" si="35">AVERAGE(Z24:Z29)</f>
        <v>158</v>
      </c>
      <c r="Y29" s="185">
        <f t="shared" si="35"/>
        <v>91.333333333333329</v>
      </c>
      <c r="Z29" s="64">
        <f>HLOOKUP($X$1, ChartData1!$A$1:$N$364, ROW(), 0)</f>
        <v>185</v>
      </c>
      <c r="AA29" s="64">
        <f>HLOOKUP($Y$1, ChartData1!$A$1:$AK$364, ROW(), 0)</f>
        <v>122</v>
      </c>
    </row>
    <row r="30" spans="1:27" x14ac:dyDescent="0.25">
      <c r="A30" s="63">
        <v>41852</v>
      </c>
      <c r="B30" s="64">
        <f>HLOOKUP($B$1, ChartData1!$A$1:$N$364, ROW(), 0)</f>
        <v>142</v>
      </c>
      <c r="C30" s="64">
        <f>HLOOKUP($C$1, ChartData1!$A$1:$AK$364, ROW(), 0)</f>
        <v>86</v>
      </c>
      <c r="E30" s="63">
        <v>41852</v>
      </c>
      <c r="F30" s="64">
        <f>HLOOKUP($F$1,ChartData2!$A$1:$RQ$164, ROW(), 0)</f>
        <v>142</v>
      </c>
      <c r="G30" s="64">
        <f t="shared" si="7"/>
        <v>51.447317736875227</v>
      </c>
      <c r="H30" s="64">
        <f t="shared" si="8"/>
        <v>36.392560754374919</v>
      </c>
      <c r="I30" s="64">
        <f t="shared" si="9"/>
        <v>36.392560754374927</v>
      </c>
      <c r="J30" s="64">
        <f t="shared" si="10"/>
        <v>72.785121508749853</v>
      </c>
      <c r="K30" s="64">
        <f t="shared" si="11"/>
        <v>36.392560754374927</v>
      </c>
      <c r="L30" s="64">
        <f t="shared" si="0"/>
        <v>36.392560754374927</v>
      </c>
      <c r="M30" s="64">
        <f t="shared" si="12"/>
        <v>36.392560754374927</v>
      </c>
      <c r="O30" s="64">
        <f t="shared" si="1"/>
        <v>51.447317736875227</v>
      </c>
      <c r="P30" s="64">
        <f t="shared" si="13"/>
        <v>36.392560754374919</v>
      </c>
      <c r="Q30" s="64">
        <f t="shared" si="2"/>
        <v>36.392560754374927</v>
      </c>
      <c r="R30" s="64">
        <f t="shared" si="3"/>
        <v>72.785121508749853</v>
      </c>
      <c r="S30" s="64">
        <f t="shared" si="4"/>
        <v>36.392560754374927</v>
      </c>
      <c r="T30" s="64">
        <f t="shared" si="5"/>
        <v>36.392560754374927</v>
      </c>
      <c r="U30" s="64">
        <f t="shared" si="6"/>
        <v>36.392560754374927</v>
      </c>
      <c r="V30" s="64"/>
      <c r="W30" s="63">
        <v>41852</v>
      </c>
      <c r="X30" s="185">
        <f t="shared" ref="X30:Y30" si="36">AVERAGE(Z25:Z30)</f>
        <v>158.83333333333334</v>
      </c>
      <c r="Y30" s="185">
        <f t="shared" si="36"/>
        <v>92.833333333333329</v>
      </c>
      <c r="Z30" s="64">
        <f>HLOOKUP($X$1, ChartData1!$A$1:$N$364, ROW(), 0)</f>
        <v>142</v>
      </c>
      <c r="AA30" s="64">
        <f>HLOOKUP($Y$1, ChartData1!$A$1:$AK$364, ROW(), 0)</f>
        <v>86</v>
      </c>
    </row>
    <row r="31" spans="1:27" x14ac:dyDescent="0.25">
      <c r="A31" s="63">
        <v>41883</v>
      </c>
      <c r="B31" s="64">
        <f>HLOOKUP($B$1, ChartData1!$A$1:$N$364, ROW(), 0)</f>
        <v>184</v>
      </c>
      <c r="C31" s="64">
        <f>HLOOKUP($C$1, ChartData1!$A$1:$AK$364, ROW(), 0)</f>
        <v>122</v>
      </c>
      <c r="E31" s="63">
        <v>41883</v>
      </c>
      <c r="F31" s="64">
        <f>HLOOKUP($F$1,ChartData2!$A$1:$RQ$164, ROW(), 0)</f>
        <v>184</v>
      </c>
      <c r="G31" s="64">
        <f t="shared" si="7"/>
        <v>51.447317736875227</v>
      </c>
      <c r="H31" s="64">
        <f t="shared" si="8"/>
        <v>36.392560754374919</v>
      </c>
      <c r="I31" s="64">
        <f t="shared" si="9"/>
        <v>36.392560754374927</v>
      </c>
      <c r="J31" s="64">
        <f t="shared" si="10"/>
        <v>72.785121508749853</v>
      </c>
      <c r="K31" s="64">
        <f t="shared" si="11"/>
        <v>36.392560754374927</v>
      </c>
      <c r="L31" s="64">
        <f t="shared" si="0"/>
        <v>36.392560754374927</v>
      </c>
      <c r="M31" s="64">
        <f t="shared" si="12"/>
        <v>36.392560754374927</v>
      </c>
      <c r="O31" s="64">
        <f t="shared" si="1"/>
        <v>51.447317736875227</v>
      </c>
      <c r="P31" s="64">
        <f t="shared" si="13"/>
        <v>36.392560754374919</v>
      </c>
      <c r="Q31" s="64">
        <f t="shared" si="2"/>
        <v>36.392560754374927</v>
      </c>
      <c r="R31" s="64">
        <f t="shared" si="3"/>
        <v>72.785121508749853</v>
      </c>
      <c r="S31" s="64">
        <f t="shared" si="4"/>
        <v>36.392560754374927</v>
      </c>
      <c r="T31" s="64">
        <f t="shared" si="5"/>
        <v>36.392560754374927</v>
      </c>
      <c r="U31" s="64">
        <f t="shared" si="6"/>
        <v>36.392560754374927</v>
      </c>
      <c r="V31" s="64"/>
      <c r="W31" s="63">
        <v>41883</v>
      </c>
      <c r="X31" s="185">
        <f t="shared" ref="X31:Y31" si="37">AVERAGE(Z26:Z31)</f>
        <v>154</v>
      </c>
      <c r="Y31" s="185">
        <f t="shared" si="37"/>
        <v>94.833333333333329</v>
      </c>
      <c r="Z31" s="64">
        <f>HLOOKUP($X$1, ChartData1!$A$1:$N$364, ROW(), 0)</f>
        <v>184</v>
      </c>
      <c r="AA31" s="64">
        <f>HLOOKUP($Y$1, ChartData1!$A$1:$AK$364, ROW(), 0)</f>
        <v>122</v>
      </c>
    </row>
    <row r="32" spans="1:27" x14ac:dyDescent="0.25">
      <c r="A32" s="63">
        <v>41913</v>
      </c>
      <c r="B32" s="64">
        <f>HLOOKUP($B$1, ChartData1!$A$1:$N$364, ROW(), 0)</f>
        <v>201</v>
      </c>
      <c r="C32" s="64">
        <f>HLOOKUP($C$1, ChartData1!$A$1:$AK$364, ROW(), 0)</f>
        <v>90</v>
      </c>
      <c r="E32" s="63">
        <v>41913</v>
      </c>
      <c r="F32" s="64">
        <f>HLOOKUP($F$1,ChartData2!$A$1:$RQ$164, ROW(), 0)</f>
        <v>201</v>
      </c>
      <c r="G32" s="64">
        <f t="shared" si="7"/>
        <v>51.447317736875227</v>
      </c>
      <c r="H32" s="64">
        <f t="shared" si="8"/>
        <v>36.392560754374919</v>
      </c>
      <c r="I32" s="64">
        <f t="shared" si="9"/>
        <v>36.392560754374927</v>
      </c>
      <c r="J32" s="64">
        <f t="shared" si="10"/>
        <v>72.785121508749853</v>
      </c>
      <c r="K32" s="64">
        <f t="shared" si="11"/>
        <v>36.392560754374927</v>
      </c>
      <c r="L32" s="64">
        <f t="shared" si="0"/>
        <v>36.392560754374927</v>
      </c>
      <c r="M32" s="64">
        <f t="shared" si="12"/>
        <v>36.392560754374927</v>
      </c>
      <c r="O32" s="64">
        <f t="shared" si="1"/>
        <v>51.447317736875227</v>
      </c>
      <c r="P32" s="64">
        <f t="shared" si="13"/>
        <v>36.392560754374919</v>
      </c>
      <c r="Q32" s="64">
        <f t="shared" si="2"/>
        <v>36.392560754374927</v>
      </c>
      <c r="R32" s="64">
        <f t="shared" si="3"/>
        <v>72.785121508749853</v>
      </c>
      <c r="S32" s="64">
        <f t="shared" si="4"/>
        <v>36.392560754374927</v>
      </c>
      <c r="T32" s="64">
        <f t="shared" si="5"/>
        <v>36.392560754374927</v>
      </c>
      <c r="U32" s="64">
        <f t="shared" si="6"/>
        <v>36.392560754374927</v>
      </c>
      <c r="V32" s="64"/>
      <c r="W32" s="63">
        <v>41913</v>
      </c>
      <c r="X32" s="185">
        <f t="shared" ref="X32:Y32" si="38">AVERAGE(Z27:Z32)</f>
        <v>170</v>
      </c>
      <c r="Y32" s="185">
        <f t="shared" si="38"/>
        <v>97.5</v>
      </c>
      <c r="Z32" s="64">
        <f>HLOOKUP($X$1, ChartData1!$A$1:$N$364, ROW(), 0)</f>
        <v>201</v>
      </c>
      <c r="AA32" s="64">
        <f>HLOOKUP($Y$1, ChartData1!$A$1:$AK$364, ROW(), 0)</f>
        <v>90</v>
      </c>
    </row>
    <row r="33" spans="1:27" x14ac:dyDescent="0.25">
      <c r="A33" s="63">
        <v>41944</v>
      </c>
      <c r="B33" s="64">
        <f>HLOOKUP($B$1, ChartData1!$A$1:$N$364, ROW(), 0)</f>
        <v>197</v>
      </c>
      <c r="C33" s="64">
        <f>HLOOKUP($C$1, ChartData1!$A$1:$AK$364, ROW(), 0)</f>
        <v>90</v>
      </c>
      <c r="E33" s="63">
        <v>41944</v>
      </c>
      <c r="F33" s="64">
        <f>HLOOKUP($F$1,ChartData2!$A$1:$RQ$164, ROW(), 0)</f>
        <v>197</v>
      </c>
      <c r="G33" s="64">
        <f t="shared" si="7"/>
        <v>51.447317736875227</v>
      </c>
      <c r="H33" s="64">
        <f t="shared" si="8"/>
        <v>36.392560754374919</v>
      </c>
      <c r="I33" s="64">
        <f t="shared" si="9"/>
        <v>36.392560754374927</v>
      </c>
      <c r="J33" s="64">
        <f t="shared" si="10"/>
        <v>72.785121508749853</v>
      </c>
      <c r="K33" s="64">
        <f t="shared" si="11"/>
        <v>36.392560754374927</v>
      </c>
      <c r="L33" s="64">
        <f t="shared" si="0"/>
        <v>36.392560754374927</v>
      </c>
      <c r="M33" s="64">
        <f t="shared" si="12"/>
        <v>36.392560754374927</v>
      </c>
      <c r="O33" s="64">
        <f t="shared" si="1"/>
        <v>51.447317736875227</v>
      </c>
      <c r="P33" s="64">
        <f t="shared" si="13"/>
        <v>36.392560754374919</v>
      </c>
      <c r="Q33" s="64">
        <f t="shared" si="2"/>
        <v>36.392560754374927</v>
      </c>
      <c r="R33" s="64">
        <f t="shared" si="3"/>
        <v>72.785121508749853</v>
      </c>
      <c r="S33" s="64">
        <f t="shared" si="4"/>
        <v>36.392560754374927</v>
      </c>
      <c r="T33" s="64">
        <f t="shared" si="5"/>
        <v>36.392560754374927</v>
      </c>
      <c r="U33" s="64">
        <f t="shared" si="6"/>
        <v>36.392560754374927</v>
      </c>
      <c r="V33" s="64"/>
      <c r="W33" s="63">
        <v>41944</v>
      </c>
      <c r="X33" s="185">
        <f t="shared" ref="X33:Y33" si="39">AVERAGE(Z28:Z33)</f>
        <v>181.83333333333334</v>
      </c>
      <c r="Y33" s="185">
        <f t="shared" si="39"/>
        <v>97.666666666666671</v>
      </c>
      <c r="Z33" s="64">
        <f>HLOOKUP($X$1, ChartData1!$A$1:$N$364, ROW(), 0)</f>
        <v>197</v>
      </c>
      <c r="AA33" s="64">
        <f>HLOOKUP($Y$1, ChartData1!$A$1:$AK$364, ROW(), 0)</f>
        <v>90</v>
      </c>
    </row>
    <row r="34" spans="1:27" x14ac:dyDescent="0.25">
      <c r="A34" s="63">
        <v>41974</v>
      </c>
      <c r="B34" s="64">
        <f>HLOOKUP($B$1, ChartData1!$A$1:$N$364, ROW(), 0)</f>
        <v>128</v>
      </c>
      <c r="C34" s="64">
        <f>HLOOKUP($C$1, ChartData1!$A$1:$AK$364, ROW(), 0)</f>
        <v>89</v>
      </c>
      <c r="E34" s="63">
        <v>41974</v>
      </c>
      <c r="F34" s="64">
        <f>HLOOKUP($F$1,ChartData2!$A$1:$RQ$164, ROW(), 0)</f>
        <v>128</v>
      </c>
      <c r="G34" s="64">
        <f t="shared" si="7"/>
        <v>51.447317736875227</v>
      </c>
      <c r="H34" s="64">
        <f t="shared" si="8"/>
        <v>36.392560754374919</v>
      </c>
      <c r="I34" s="64">
        <f t="shared" si="9"/>
        <v>36.392560754374927</v>
      </c>
      <c r="J34" s="64">
        <f t="shared" si="10"/>
        <v>72.785121508749853</v>
      </c>
      <c r="K34" s="64">
        <f t="shared" si="11"/>
        <v>36.392560754374927</v>
      </c>
      <c r="L34" s="64">
        <f t="shared" si="0"/>
        <v>36.392560754374927</v>
      </c>
      <c r="M34" s="64">
        <f t="shared" si="12"/>
        <v>36.392560754374927</v>
      </c>
      <c r="O34" s="64">
        <f t="shared" ref="O34:O65" si="40">$AD$5-$AD$6-$AD$6-$AD$6</f>
        <v>51.447317736875227</v>
      </c>
      <c r="P34" s="64">
        <f t="shared" si="13"/>
        <v>36.392560754374919</v>
      </c>
      <c r="Q34" s="64">
        <f t="shared" ref="Q34:Q65" si="41">($AD$5-$AD$6)-($AD$5-$AD$6-$AD$6)</f>
        <v>36.392560754374927</v>
      </c>
      <c r="R34" s="64">
        <f t="shared" ref="R34:R65" si="42">($AD$5+$AD$6)-($AD$5-$AD$6)</f>
        <v>72.785121508749853</v>
      </c>
      <c r="S34" s="64">
        <f t="shared" ref="S34:S65" si="43">($AD$5+$AD$6+$AD$6)-($AD$5+$AD$6)</f>
        <v>36.392560754374927</v>
      </c>
      <c r="T34" s="64">
        <f t="shared" ref="T34:T65" si="44">($AD$5+$AD$6+$AD$6+$AD$6)-($AD$5+$AD$6+$AD$6)</f>
        <v>36.392560754374927</v>
      </c>
      <c r="U34" s="64">
        <f t="shared" ref="U34:U65" si="45">($AD$5+$AD$6+$AD$6+$AD$6+$AD$6)-($AD$5+$AD$6+$AD$6+$AD$6)</f>
        <v>36.392560754374927</v>
      </c>
      <c r="V34" s="64"/>
      <c r="W34" s="63">
        <v>41974</v>
      </c>
      <c r="X34" s="185">
        <f t="shared" ref="X34:Y34" si="46">AVERAGE(Z29:Z34)</f>
        <v>172.83333333333334</v>
      </c>
      <c r="Y34" s="185">
        <f t="shared" si="46"/>
        <v>99.833333333333329</v>
      </c>
      <c r="Z34" s="64">
        <f>HLOOKUP($X$1, ChartData1!$A$1:$N$364, ROW(), 0)</f>
        <v>128</v>
      </c>
      <c r="AA34" s="64">
        <f>HLOOKUP($Y$1, ChartData1!$A$1:$AK$364, ROW(), 0)</f>
        <v>89</v>
      </c>
    </row>
    <row r="35" spans="1:27" x14ac:dyDescent="0.25">
      <c r="A35" s="63">
        <v>42005</v>
      </c>
      <c r="B35" s="64">
        <f>HLOOKUP($B$1, ChartData1!$A$1:$N$364, ROW(), 0)</f>
        <v>144</v>
      </c>
      <c r="C35" s="64">
        <f>HLOOKUP($C$1, ChartData1!$A$1:$AK$364, ROW(), 0)</f>
        <v>57</v>
      </c>
      <c r="E35" s="63">
        <v>42005</v>
      </c>
      <c r="F35" s="64">
        <f>HLOOKUP($F$1,ChartData2!$A$1:$RQ$164, ROW(), 0)</f>
        <v>144</v>
      </c>
      <c r="G35" s="64">
        <f t="shared" si="7"/>
        <v>51.447317736875227</v>
      </c>
      <c r="H35" s="64">
        <f t="shared" si="8"/>
        <v>36.392560754374919</v>
      </c>
      <c r="I35" s="64">
        <f t="shared" si="9"/>
        <v>36.392560754374927</v>
      </c>
      <c r="J35" s="64">
        <f t="shared" si="10"/>
        <v>72.785121508749853</v>
      </c>
      <c r="K35" s="64">
        <f t="shared" si="11"/>
        <v>36.392560754374927</v>
      </c>
      <c r="L35" s="64">
        <f t="shared" si="0"/>
        <v>36.392560754374927</v>
      </c>
      <c r="M35" s="64">
        <f t="shared" si="12"/>
        <v>36.392560754374927</v>
      </c>
      <c r="O35" s="64">
        <f t="shared" si="40"/>
        <v>51.447317736875227</v>
      </c>
      <c r="P35" s="64">
        <f t="shared" si="13"/>
        <v>36.392560754374919</v>
      </c>
      <c r="Q35" s="64">
        <f t="shared" si="41"/>
        <v>36.392560754374927</v>
      </c>
      <c r="R35" s="64">
        <f t="shared" si="42"/>
        <v>72.785121508749853</v>
      </c>
      <c r="S35" s="64">
        <f t="shared" si="43"/>
        <v>36.392560754374927</v>
      </c>
      <c r="T35" s="64">
        <f t="shared" si="44"/>
        <v>36.392560754374927</v>
      </c>
      <c r="U35" s="64">
        <f t="shared" si="45"/>
        <v>36.392560754374927</v>
      </c>
      <c r="V35" s="64"/>
      <c r="W35" s="63">
        <v>42005</v>
      </c>
      <c r="X35" s="185">
        <f t="shared" ref="X35:Y35" si="47">AVERAGE(Z30:Z35)</f>
        <v>166</v>
      </c>
      <c r="Y35" s="185">
        <f t="shared" si="47"/>
        <v>89</v>
      </c>
      <c r="Z35" s="64">
        <f>HLOOKUP($X$1, ChartData1!$A$1:$N$364, ROW(), 0)</f>
        <v>144</v>
      </c>
      <c r="AA35" s="64">
        <f>HLOOKUP($Y$1, ChartData1!$A$1:$AK$364, ROW(), 0)</f>
        <v>57</v>
      </c>
    </row>
    <row r="36" spans="1:27" x14ac:dyDescent="0.25">
      <c r="A36" s="63">
        <v>42036</v>
      </c>
      <c r="B36" s="64">
        <f>HLOOKUP($B$1, ChartData1!$A$1:$N$364, ROW(), 0)</f>
        <v>147</v>
      </c>
      <c r="C36" s="64">
        <f>HLOOKUP($C$1, ChartData1!$A$1:$AK$364, ROW(), 0)</f>
        <v>68</v>
      </c>
      <c r="E36" s="63">
        <v>42036</v>
      </c>
      <c r="F36" s="64">
        <f>HLOOKUP($F$1,ChartData2!$A$1:$RQ$164, ROW(), 0)</f>
        <v>147</v>
      </c>
      <c r="G36" s="64">
        <f t="shared" si="7"/>
        <v>51.447317736875227</v>
      </c>
      <c r="H36" s="64">
        <f t="shared" si="8"/>
        <v>36.392560754374919</v>
      </c>
      <c r="I36" s="64">
        <f t="shared" si="9"/>
        <v>36.392560754374927</v>
      </c>
      <c r="J36" s="64">
        <f t="shared" si="10"/>
        <v>72.785121508749853</v>
      </c>
      <c r="K36" s="64">
        <f t="shared" si="11"/>
        <v>36.392560754374927</v>
      </c>
      <c r="L36" s="64">
        <f t="shared" si="0"/>
        <v>36.392560754374927</v>
      </c>
      <c r="M36" s="64">
        <f t="shared" si="12"/>
        <v>36.392560754374927</v>
      </c>
      <c r="O36" s="64">
        <f t="shared" si="40"/>
        <v>51.447317736875227</v>
      </c>
      <c r="P36" s="64">
        <f t="shared" si="13"/>
        <v>36.392560754374919</v>
      </c>
      <c r="Q36" s="64">
        <f t="shared" si="41"/>
        <v>36.392560754374927</v>
      </c>
      <c r="R36" s="64">
        <f t="shared" si="42"/>
        <v>72.785121508749853</v>
      </c>
      <c r="S36" s="64">
        <f t="shared" si="43"/>
        <v>36.392560754374927</v>
      </c>
      <c r="T36" s="64">
        <f t="shared" si="44"/>
        <v>36.392560754374927</v>
      </c>
      <c r="U36" s="64">
        <f t="shared" si="45"/>
        <v>36.392560754374927</v>
      </c>
      <c r="V36" s="64"/>
      <c r="W36" s="63">
        <v>42036</v>
      </c>
      <c r="X36" s="185">
        <f t="shared" ref="X36:Y36" si="48">AVERAGE(Z31:Z36)</f>
        <v>166.83333333333334</v>
      </c>
      <c r="Y36" s="185">
        <f t="shared" si="48"/>
        <v>86</v>
      </c>
      <c r="Z36" s="64">
        <f>HLOOKUP($X$1, ChartData1!$A$1:$N$364, ROW(), 0)</f>
        <v>147</v>
      </c>
      <c r="AA36" s="64">
        <f>HLOOKUP($Y$1, ChartData1!$A$1:$AK$364, ROW(), 0)</f>
        <v>68</v>
      </c>
    </row>
    <row r="37" spans="1:27" x14ac:dyDescent="0.25">
      <c r="A37" s="63">
        <v>42064</v>
      </c>
      <c r="B37" s="64">
        <f>HLOOKUP($B$1, ChartData1!$A$1:$N$364, ROW(), 0)</f>
        <v>142</v>
      </c>
      <c r="C37" s="64">
        <f>HLOOKUP($C$1, ChartData1!$A$1:$AK$364, ROW(), 0)</f>
        <v>82</v>
      </c>
      <c r="E37" s="63">
        <v>42064</v>
      </c>
      <c r="F37" s="64">
        <f>HLOOKUP($F$1,ChartData2!$A$1:$RQ$164, ROW(), 0)</f>
        <v>142</v>
      </c>
      <c r="G37" s="64">
        <f t="shared" si="7"/>
        <v>51.447317736875227</v>
      </c>
      <c r="H37" s="64">
        <f t="shared" si="8"/>
        <v>36.392560754374919</v>
      </c>
      <c r="I37" s="64">
        <f t="shared" si="9"/>
        <v>36.392560754374927</v>
      </c>
      <c r="J37" s="64">
        <f t="shared" si="10"/>
        <v>72.785121508749853</v>
      </c>
      <c r="K37" s="64">
        <f t="shared" si="11"/>
        <v>36.392560754374927</v>
      </c>
      <c r="L37" s="64">
        <f t="shared" si="0"/>
        <v>36.392560754374927</v>
      </c>
      <c r="M37" s="64">
        <f t="shared" si="12"/>
        <v>36.392560754374927</v>
      </c>
      <c r="O37" s="64">
        <f t="shared" si="40"/>
        <v>51.447317736875227</v>
      </c>
      <c r="P37" s="64">
        <f t="shared" si="13"/>
        <v>36.392560754374919</v>
      </c>
      <c r="Q37" s="64">
        <f t="shared" si="41"/>
        <v>36.392560754374927</v>
      </c>
      <c r="R37" s="64">
        <f t="shared" si="42"/>
        <v>72.785121508749853</v>
      </c>
      <c r="S37" s="64">
        <f t="shared" si="43"/>
        <v>36.392560754374927</v>
      </c>
      <c r="T37" s="64">
        <f t="shared" si="44"/>
        <v>36.392560754374927</v>
      </c>
      <c r="U37" s="64">
        <f t="shared" si="45"/>
        <v>36.392560754374927</v>
      </c>
      <c r="V37" s="64"/>
      <c r="W37" s="63">
        <v>42064</v>
      </c>
      <c r="X37" s="185">
        <f t="shared" ref="X37:Y37" si="49">AVERAGE(Z32:Z37)</f>
        <v>159.83333333333334</v>
      </c>
      <c r="Y37" s="185">
        <f t="shared" si="49"/>
        <v>79.333333333333329</v>
      </c>
      <c r="Z37" s="64">
        <f>HLOOKUP($X$1, ChartData1!$A$1:$N$364, ROW(), 0)</f>
        <v>142</v>
      </c>
      <c r="AA37" s="64">
        <f>HLOOKUP($Y$1, ChartData1!$A$1:$AK$364, ROW(), 0)</f>
        <v>82</v>
      </c>
    </row>
    <row r="38" spans="1:27" x14ac:dyDescent="0.25">
      <c r="A38" s="63">
        <v>42095</v>
      </c>
      <c r="B38" s="64">
        <f>HLOOKUP($B$1, ChartData1!$A$1:$N$364, ROW(), 0)</f>
        <v>184</v>
      </c>
      <c r="C38" s="64">
        <f>HLOOKUP($C$1, ChartData1!$A$1:$AK$364, ROW(), 0)</f>
        <v>92</v>
      </c>
      <c r="E38" s="63">
        <v>42095</v>
      </c>
      <c r="F38" s="64">
        <f>HLOOKUP($F$1,ChartData2!$A$1:$RQ$164, ROW(), 0)</f>
        <v>184</v>
      </c>
      <c r="G38" s="64">
        <f t="shared" si="7"/>
        <v>51.447317736875227</v>
      </c>
      <c r="H38" s="64">
        <f t="shared" si="8"/>
        <v>36.392560754374919</v>
      </c>
      <c r="I38" s="64">
        <f t="shared" si="9"/>
        <v>36.392560754374927</v>
      </c>
      <c r="J38" s="64">
        <f t="shared" si="10"/>
        <v>72.785121508749853</v>
      </c>
      <c r="K38" s="64">
        <f t="shared" si="11"/>
        <v>36.392560754374927</v>
      </c>
      <c r="L38" s="64">
        <f t="shared" si="0"/>
        <v>36.392560754374927</v>
      </c>
      <c r="M38" s="64">
        <f t="shared" si="12"/>
        <v>36.392560754374927</v>
      </c>
      <c r="O38" s="64">
        <f t="shared" si="40"/>
        <v>51.447317736875227</v>
      </c>
      <c r="P38" s="64">
        <f t="shared" si="13"/>
        <v>36.392560754374919</v>
      </c>
      <c r="Q38" s="64">
        <f t="shared" si="41"/>
        <v>36.392560754374927</v>
      </c>
      <c r="R38" s="64">
        <f t="shared" si="42"/>
        <v>72.785121508749853</v>
      </c>
      <c r="S38" s="64">
        <f t="shared" si="43"/>
        <v>36.392560754374927</v>
      </c>
      <c r="T38" s="64">
        <f t="shared" si="44"/>
        <v>36.392560754374927</v>
      </c>
      <c r="U38" s="64">
        <f t="shared" si="45"/>
        <v>36.392560754374927</v>
      </c>
      <c r="V38" s="64"/>
      <c r="W38" s="63">
        <v>42095</v>
      </c>
      <c r="X38" s="185">
        <f t="shared" ref="X38:Y38" si="50">AVERAGE(Z33:Z38)</f>
        <v>157</v>
      </c>
      <c r="Y38" s="185">
        <f t="shared" si="50"/>
        <v>79.666666666666671</v>
      </c>
      <c r="Z38" s="64">
        <f>HLOOKUP($X$1, ChartData1!$A$1:$N$364, ROW(), 0)</f>
        <v>184</v>
      </c>
      <c r="AA38" s="64">
        <f>HLOOKUP($Y$1, ChartData1!$A$1:$AK$364, ROW(), 0)</f>
        <v>92</v>
      </c>
    </row>
    <row r="39" spans="1:27" x14ac:dyDescent="0.25">
      <c r="A39" s="63">
        <v>42125</v>
      </c>
      <c r="B39" s="64">
        <f>HLOOKUP($B$1, ChartData1!$A$1:$N$364, ROW(), 0)</f>
        <v>106</v>
      </c>
      <c r="C39" s="64">
        <f>HLOOKUP($C$1, ChartData1!$A$1:$AK$364, ROW(), 0)</f>
        <v>43</v>
      </c>
      <c r="E39" s="63">
        <v>42125</v>
      </c>
      <c r="F39" s="64">
        <f>HLOOKUP($F$1,ChartData2!$A$1:$RQ$164, ROW(), 0)</f>
        <v>106</v>
      </c>
      <c r="G39" s="64">
        <f t="shared" si="7"/>
        <v>51.447317736875227</v>
      </c>
      <c r="H39" s="64">
        <f t="shared" si="8"/>
        <v>36.392560754374919</v>
      </c>
      <c r="I39" s="64">
        <f t="shared" si="9"/>
        <v>36.392560754374927</v>
      </c>
      <c r="J39" s="64">
        <f t="shared" si="10"/>
        <v>72.785121508749853</v>
      </c>
      <c r="K39" s="64">
        <f t="shared" si="11"/>
        <v>36.392560754374927</v>
      </c>
      <c r="L39" s="64">
        <f t="shared" si="0"/>
        <v>36.392560754374927</v>
      </c>
      <c r="M39" s="64">
        <f t="shared" si="12"/>
        <v>36.392560754374927</v>
      </c>
      <c r="O39" s="64">
        <f t="shared" si="40"/>
        <v>51.447317736875227</v>
      </c>
      <c r="P39" s="64">
        <f t="shared" si="13"/>
        <v>36.392560754374919</v>
      </c>
      <c r="Q39" s="64">
        <f t="shared" si="41"/>
        <v>36.392560754374927</v>
      </c>
      <c r="R39" s="64">
        <f t="shared" si="42"/>
        <v>72.785121508749853</v>
      </c>
      <c r="S39" s="64">
        <f t="shared" si="43"/>
        <v>36.392560754374927</v>
      </c>
      <c r="T39" s="64">
        <f t="shared" si="44"/>
        <v>36.392560754374927</v>
      </c>
      <c r="U39" s="64">
        <f t="shared" si="45"/>
        <v>36.392560754374927</v>
      </c>
      <c r="V39" s="64"/>
      <c r="W39" s="63">
        <v>42125</v>
      </c>
      <c r="X39" s="185">
        <f t="shared" ref="X39:Y39" si="51">AVERAGE(Z34:Z39)</f>
        <v>141.83333333333334</v>
      </c>
      <c r="Y39" s="185">
        <f t="shared" si="51"/>
        <v>71.833333333333329</v>
      </c>
      <c r="Z39" s="64">
        <f>HLOOKUP($X$1, ChartData1!$A$1:$N$364, ROW(), 0)</f>
        <v>106</v>
      </c>
      <c r="AA39" s="64">
        <f>HLOOKUP($Y$1, ChartData1!$A$1:$AK$364, ROW(), 0)</f>
        <v>43</v>
      </c>
    </row>
    <row r="40" spans="1:27" x14ac:dyDescent="0.25">
      <c r="A40" s="63">
        <v>42156</v>
      </c>
      <c r="B40" s="64">
        <f>HLOOKUP($B$1, ChartData1!$A$1:$N$364, ROW(), 0)</f>
        <v>131</v>
      </c>
      <c r="C40" s="64">
        <f>HLOOKUP($C$1, ChartData1!$A$1:$AK$364, ROW(), 0)</f>
        <v>79</v>
      </c>
      <c r="E40" s="63">
        <v>42156</v>
      </c>
      <c r="F40" s="64">
        <f>HLOOKUP($F$1,ChartData2!$A$1:$RQ$164, ROW(), 0)</f>
        <v>131</v>
      </c>
      <c r="G40" s="64">
        <f t="shared" si="7"/>
        <v>51.447317736875227</v>
      </c>
      <c r="H40" s="64">
        <f t="shared" si="8"/>
        <v>36.392560754374919</v>
      </c>
      <c r="I40" s="64">
        <f t="shared" si="9"/>
        <v>36.392560754374927</v>
      </c>
      <c r="J40" s="64">
        <f t="shared" si="10"/>
        <v>72.785121508749853</v>
      </c>
      <c r="K40" s="64">
        <f t="shared" si="11"/>
        <v>36.392560754374927</v>
      </c>
      <c r="L40" s="64">
        <f t="shared" si="0"/>
        <v>36.392560754374927</v>
      </c>
      <c r="M40" s="64">
        <f t="shared" si="12"/>
        <v>36.392560754374927</v>
      </c>
      <c r="O40" s="64">
        <f t="shared" si="40"/>
        <v>51.447317736875227</v>
      </c>
      <c r="P40" s="64">
        <f t="shared" si="13"/>
        <v>36.392560754374919</v>
      </c>
      <c r="Q40" s="64">
        <f t="shared" si="41"/>
        <v>36.392560754374927</v>
      </c>
      <c r="R40" s="64">
        <f t="shared" si="42"/>
        <v>72.785121508749853</v>
      </c>
      <c r="S40" s="64">
        <f t="shared" si="43"/>
        <v>36.392560754374927</v>
      </c>
      <c r="T40" s="64">
        <f t="shared" si="44"/>
        <v>36.392560754374927</v>
      </c>
      <c r="U40" s="64">
        <f t="shared" si="45"/>
        <v>36.392560754374927</v>
      </c>
      <c r="V40" s="64"/>
      <c r="W40" s="63">
        <v>42156</v>
      </c>
      <c r="X40" s="185">
        <f t="shared" ref="X40:Y40" si="52">AVERAGE(Z35:Z40)</f>
        <v>142.33333333333334</v>
      </c>
      <c r="Y40" s="185">
        <f t="shared" si="52"/>
        <v>70.166666666666671</v>
      </c>
      <c r="Z40" s="64">
        <f>HLOOKUP($X$1, ChartData1!$A$1:$N$364, ROW(), 0)</f>
        <v>131</v>
      </c>
      <c r="AA40" s="64">
        <f>HLOOKUP($Y$1, ChartData1!$A$1:$AK$364, ROW(), 0)</f>
        <v>79</v>
      </c>
    </row>
    <row r="41" spans="1:27" x14ac:dyDescent="0.25">
      <c r="A41" s="63">
        <v>42186</v>
      </c>
      <c r="B41" s="64">
        <f>HLOOKUP($B$1, ChartData1!$A$1:$N$364, ROW(), 0)</f>
        <v>216</v>
      </c>
      <c r="C41" s="64">
        <f>HLOOKUP($C$1, ChartData1!$A$1:$AK$364, ROW(), 0)</f>
        <v>69</v>
      </c>
      <c r="E41" s="63">
        <v>42186</v>
      </c>
      <c r="F41" s="64">
        <f>HLOOKUP($F$1,ChartData2!$A$1:$RQ$164, ROW(), 0)</f>
        <v>216</v>
      </c>
      <c r="G41" s="64">
        <f t="shared" si="7"/>
        <v>51.447317736875227</v>
      </c>
      <c r="H41" s="64">
        <f t="shared" si="8"/>
        <v>36.392560754374919</v>
      </c>
      <c r="I41" s="64">
        <f t="shared" si="9"/>
        <v>36.392560754374927</v>
      </c>
      <c r="J41" s="64">
        <f t="shared" si="10"/>
        <v>72.785121508749853</v>
      </c>
      <c r="K41" s="64">
        <f t="shared" si="11"/>
        <v>36.392560754374927</v>
      </c>
      <c r="L41" s="64">
        <f t="shared" si="0"/>
        <v>36.392560754374927</v>
      </c>
      <c r="M41" s="64">
        <f t="shared" si="12"/>
        <v>36.392560754374927</v>
      </c>
      <c r="O41" s="64">
        <f t="shared" si="40"/>
        <v>51.447317736875227</v>
      </c>
      <c r="P41" s="64">
        <f t="shared" si="13"/>
        <v>36.392560754374919</v>
      </c>
      <c r="Q41" s="64">
        <f t="shared" si="41"/>
        <v>36.392560754374927</v>
      </c>
      <c r="R41" s="64">
        <f t="shared" si="42"/>
        <v>72.785121508749853</v>
      </c>
      <c r="S41" s="64">
        <f t="shared" si="43"/>
        <v>36.392560754374927</v>
      </c>
      <c r="T41" s="64">
        <f t="shared" si="44"/>
        <v>36.392560754374927</v>
      </c>
      <c r="U41" s="64">
        <f t="shared" si="45"/>
        <v>36.392560754374927</v>
      </c>
      <c r="V41" s="64"/>
      <c r="W41" s="63">
        <v>42186</v>
      </c>
      <c r="X41" s="185">
        <f t="shared" ref="X41:Y41" si="53">AVERAGE(Z36:Z41)</f>
        <v>154.33333333333334</v>
      </c>
      <c r="Y41" s="185">
        <f t="shared" si="53"/>
        <v>72.166666666666671</v>
      </c>
      <c r="Z41" s="64">
        <f>HLOOKUP($X$1, ChartData1!$A$1:$N$364, ROW(), 0)</f>
        <v>216</v>
      </c>
      <c r="AA41" s="64">
        <f>HLOOKUP($Y$1, ChartData1!$A$1:$AK$364, ROW(), 0)</f>
        <v>69</v>
      </c>
    </row>
    <row r="42" spans="1:27" x14ac:dyDescent="0.25">
      <c r="A42" s="63">
        <v>42217</v>
      </c>
      <c r="B42" s="64">
        <f>HLOOKUP($B$1, ChartData1!$A$1:$N$364, ROW(), 0)</f>
        <v>171</v>
      </c>
      <c r="C42" s="64">
        <f>HLOOKUP($C$1, ChartData1!$A$1:$AK$364, ROW(), 0)</f>
        <v>62</v>
      </c>
      <c r="E42" s="63">
        <v>42217</v>
      </c>
      <c r="F42" s="64">
        <f>HLOOKUP($F$1,ChartData2!$A$1:$RQ$164, ROW(), 0)</f>
        <v>171</v>
      </c>
      <c r="G42" s="64">
        <f t="shared" si="7"/>
        <v>51.447317736875227</v>
      </c>
      <c r="H42" s="64">
        <f t="shared" si="8"/>
        <v>36.392560754374919</v>
      </c>
      <c r="I42" s="64">
        <f t="shared" si="9"/>
        <v>36.392560754374927</v>
      </c>
      <c r="J42" s="64">
        <f t="shared" si="10"/>
        <v>72.785121508749853</v>
      </c>
      <c r="K42" s="64">
        <f t="shared" si="11"/>
        <v>36.392560754374927</v>
      </c>
      <c r="L42" s="64">
        <f t="shared" si="0"/>
        <v>36.392560754374927</v>
      </c>
      <c r="M42" s="64">
        <f t="shared" si="12"/>
        <v>36.392560754374927</v>
      </c>
      <c r="O42" s="64">
        <f t="shared" si="40"/>
        <v>51.447317736875227</v>
      </c>
      <c r="P42" s="64">
        <f t="shared" si="13"/>
        <v>36.392560754374919</v>
      </c>
      <c r="Q42" s="64">
        <f t="shared" si="41"/>
        <v>36.392560754374927</v>
      </c>
      <c r="R42" s="64">
        <f t="shared" si="42"/>
        <v>72.785121508749853</v>
      </c>
      <c r="S42" s="64">
        <f t="shared" si="43"/>
        <v>36.392560754374927</v>
      </c>
      <c r="T42" s="64">
        <f t="shared" si="44"/>
        <v>36.392560754374927</v>
      </c>
      <c r="U42" s="64">
        <f t="shared" si="45"/>
        <v>36.392560754374927</v>
      </c>
      <c r="V42" s="64"/>
      <c r="W42" s="63">
        <v>42217</v>
      </c>
      <c r="X42" s="185">
        <f t="shared" ref="X42:Y42" si="54">AVERAGE(Z37:Z42)</f>
        <v>158.33333333333334</v>
      </c>
      <c r="Y42" s="185">
        <f t="shared" si="54"/>
        <v>71.166666666666671</v>
      </c>
      <c r="Z42" s="64">
        <f>HLOOKUP($X$1, ChartData1!$A$1:$N$364, ROW(), 0)</f>
        <v>171</v>
      </c>
      <c r="AA42" s="64">
        <f>HLOOKUP($Y$1, ChartData1!$A$1:$AK$364, ROW(), 0)</f>
        <v>62</v>
      </c>
    </row>
    <row r="43" spans="1:27" x14ac:dyDescent="0.25">
      <c r="A43" s="63">
        <v>42248</v>
      </c>
      <c r="B43" s="64">
        <f>HLOOKUP($B$1, ChartData1!$A$1:$N$364, ROW(), 0)</f>
        <v>225</v>
      </c>
      <c r="C43" s="64">
        <f>HLOOKUP($C$1, ChartData1!$A$1:$AK$364, ROW(), 0)</f>
        <v>84</v>
      </c>
      <c r="E43" s="63">
        <v>42248</v>
      </c>
      <c r="F43" s="64">
        <f>HLOOKUP($F$1,ChartData2!$A$1:$RQ$164, ROW(), 0)</f>
        <v>225</v>
      </c>
      <c r="G43" s="64">
        <f t="shared" si="7"/>
        <v>51.447317736875227</v>
      </c>
      <c r="H43" s="64">
        <f t="shared" si="8"/>
        <v>36.392560754374919</v>
      </c>
      <c r="I43" s="64">
        <f t="shared" si="9"/>
        <v>36.392560754374927</v>
      </c>
      <c r="J43" s="64">
        <f t="shared" si="10"/>
        <v>72.785121508749853</v>
      </c>
      <c r="K43" s="64">
        <f t="shared" si="11"/>
        <v>36.392560754374927</v>
      </c>
      <c r="L43" s="64">
        <f t="shared" si="0"/>
        <v>36.392560754374927</v>
      </c>
      <c r="M43" s="64">
        <f t="shared" si="12"/>
        <v>36.392560754374927</v>
      </c>
      <c r="O43" s="64">
        <f t="shared" si="40"/>
        <v>51.447317736875227</v>
      </c>
      <c r="P43" s="64">
        <f t="shared" si="13"/>
        <v>36.392560754374919</v>
      </c>
      <c r="Q43" s="64">
        <f t="shared" si="41"/>
        <v>36.392560754374927</v>
      </c>
      <c r="R43" s="64">
        <f t="shared" si="42"/>
        <v>72.785121508749853</v>
      </c>
      <c r="S43" s="64">
        <f t="shared" si="43"/>
        <v>36.392560754374927</v>
      </c>
      <c r="T43" s="64">
        <f t="shared" si="44"/>
        <v>36.392560754374927</v>
      </c>
      <c r="U43" s="64">
        <f t="shared" si="45"/>
        <v>36.392560754374927</v>
      </c>
      <c r="V43" s="64"/>
      <c r="W43" s="63">
        <v>42248</v>
      </c>
      <c r="X43" s="185">
        <f t="shared" ref="X43:Y43" si="55">AVERAGE(Z38:Z43)</f>
        <v>172.16666666666666</v>
      </c>
      <c r="Y43" s="185">
        <f t="shared" si="55"/>
        <v>71.5</v>
      </c>
      <c r="Z43" s="64">
        <f>HLOOKUP($X$1, ChartData1!$A$1:$N$364, ROW(), 0)</f>
        <v>225</v>
      </c>
      <c r="AA43" s="64">
        <f>HLOOKUP($Y$1, ChartData1!$A$1:$AK$364, ROW(), 0)</f>
        <v>84</v>
      </c>
    </row>
    <row r="44" spans="1:27" x14ac:dyDescent="0.25">
      <c r="A44" s="63">
        <v>42278</v>
      </c>
      <c r="B44" s="64">
        <f>HLOOKUP($B$1, ChartData1!$A$1:$N$364, ROW(), 0)</f>
        <v>156</v>
      </c>
      <c r="C44" s="64">
        <f>HLOOKUP($C$1, ChartData1!$A$1:$AK$364, ROW(), 0)</f>
        <v>78</v>
      </c>
      <c r="E44" s="63">
        <v>42278</v>
      </c>
      <c r="F44" s="64">
        <f>HLOOKUP($F$1,ChartData2!$A$1:$RQ$164, ROW(), 0)</f>
        <v>156</v>
      </c>
      <c r="G44" s="64">
        <f t="shared" si="7"/>
        <v>51.447317736875227</v>
      </c>
      <c r="H44" s="64">
        <f t="shared" si="8"/>
        <v>36.392560754374919</v>
      </c>
      <c r="I44" s="64">
        <f t="shared" si="9"/>
        <v>36.392560754374927</v>
      </c>
      <c r="J44" s="64">
        <f t="shared" si="10"/>
        <v>72.785121508749853</v>
      </c>
      <c r="K44" s="64">
        <f t="shared" si="11"/>
        <v>36.392560754374927</v>
      </c>
      <c r="L44" s="64">
        <f t="shared" si="0"/>
        <v>36.392560754374927</v>
      </c>
      <c r="M44" s="64">
        <f t="shared" si="12"/>
        <v>36.392560754374927</v>
      </c>
      <c r="O44" s="64">
        <f t="shared" si="40"/>
        <v>51.447317736875227</v>
      </c>
      <c r="P44" s="64">
        <f t="shared" si="13"/>
        <v>36.392560754374919</v>
      </c>
      <c r="Q44" s="64">
        <f t="shared" si="41"/>
        <v>36.392560754374927</v>
      </c>
      <c r="R44" s="64">
        <f t="shared" si="42"/>
        <v>72.785121508749853</v>
      </c>
      <c r="S44" s="64">
        <f t="shared" si="43"/>
        <v>36.392560754374927</v>
      </c>
      <c r="T44" s="64">
        <f t="shared" si="44"/>
        <v>36.392560754374927</v>
      </c>
      <c r="U44" s="64">
        <f t="shared" si="45"/>
        <v>36.392560754374927</v>
      </c>
      <c r="V44" s="64"/>
      <c r="W44" s="63">
        <v>42278</v>
      </c>
      <c r="X44" s="185">
        <f t="shared" ref="X44:Y44" si="56">AVERAGE(Z39:Z44)</f>
        <v>167.5</v>
      </c>
      <c r="Y44" s="185">
        <f t="shared" si="56"/>
        <v>69.166666666666671</v>
      </c>
      <c r="Z44" s="64">
        <f>HLOOKUP($X$1, ChartData1!$A$1:$N$364, ROW(), 0)</f>
        <v>156</v>
      </c>
      <c r="AA44" s="64">
        <f>HLOOKUP($Y$1, ChartData1!$A$1:$AK$364, ROW(), 0)</f>
        <v>78</v>
      </c>
    </row>
    <row r="45" spans="1:27" x14ac:dyDescent="0.25">
      <c r="A45" s="63">
        <v>42309</v>
      </c>
      <c r="B45" s="64">
        <f>HLOOKUP($B$1, ChartData1!$A$1:$N$364, ROW(), 0)</f>
        <v>163</v>
      </c>
      <c r="C45" s="64">
        <f>HLOOKUP($C$1, ChartData1!$A$1:$AK$364, ROW(), 0)</f>
        <v>76</v>
      </c>
      <c r="E45" s="63">
        <v>42309</v>
      </c>
      <c r="F45" s="64">
        <f>HLOOKUP($F$1,ChartData2!$A$1:$RQ$164, ROW(), 0)</f>
        <v>163</v>
      </c>
      <c r="G45" s="64">
        <f t="shared" si="7"/>
        <v>51.447317736875227</v>
      </c>
      <c r="H45" s="64">
        <f t="shared" si="8"/>
        <v>36.392560754374919</v>
      </c>
      <c r="I45" s="64">
        <f t="shared" si="9"/>
        <v>36.392560754374927</v>
      </c>
      <c r="J45" s="64">
        <f t="shared" si="10"/>
        <v>72.785121508749853</v>
      </c>
      <c r="K45" s="64">
        <f t="shared" si="11"/>
        <v>36.392560754374927</v>
      </c>
      <c r="L45" s="64">
        <f t="shared" si="0"/>
        <v>36.392560754374927</v>
      </c>
      <c r="M45" s="64">
        <f t="shared" si="12"/>
        <v>36.392560754374927</v>
      </c>
      <c r="O45" s="64">
        <f t="shared" si="40"/>
        <v>51.447317736875227</v>
      </c>
      <c r="P45" s="64">
        <f t="shared" si="13"/>
        <v>36.392560754374919</v>
      </c>
      <c r="Q45" s="64">
        <f t="shared" si="41"/>
        <v>36.392560754374927</v>
      </c>
      <c r="R45" s="64">
        <f t="shared" si="42"/>
        <v>72.785121508749853</v>
      </c>
      <c r="S45" s="64">
        <f t="shared" si="43"/>
        <v>36.392560754374927</v>
      </c>
      <c r="T45" s="64">
        <f t="shared" si="44"/>
        <v>36.392560754374927</v>
      </c>
      <c r="U45" s="64">
        <f t="shared" si="45"/>
        <v>36.392560754374927</v>
      </c>
      <c r="V45" s="64"/>
      <c r="W45" s="63">
        <v>42309</v>
      </c>
      <c r="X45" s="185">
        <f t="shared" ref="X45:Y45" si="57">AVERAGE(Z40:Z45)</f>
        <v>177</v>
      </c>
      <c r="Y45" s="185">
        <f t="shared" si="57"/>
        <v>74.666666666666671</v>
      </c>
      <c r="Z45" s="64">
        <f>HLOOKUP($X$1, ChartData1!$A$1:$N$364, ROW(), 0)</f>
        <v>163</v>
      </c>
      <c r="AA45" s="64">
        <f>HLOOKUP($Y$1, ChartData1!$A$1:$AK$364, ROW(), 0)</f>
        <v>76</v>
      </c>
    </row>
    <row r="46" spans="1:27" x14ac:dyDescent="0.25">
      <c r="A46" s="63">
        <v>42339</v>
      </c>
      <c r="B46" s="64">
        <f>HLOOKUP($B$1, ChartData1!$A$1:$N$364, ROW(), 0)</f>
        <v>125</v>
      </c>
      <c r="C46" s="64">
        <f>HLOOKUP($C$1, ChartData1!$A$1:$AK$364, ROW(), 0)</f>
        <v>60</v>
      </c>
      <c r="E46" s="63">
        <v>42339</v>
      </c>
      <c r="F46" s="64">
        <f>HLOOKUP($F$1,ChartData2!$A$1:$RQ$164, ROW(), 0)</f>
        <v>125</v>
      </c>
      <c r="G46" s="64">
        <f t="shared" si="7"/>
        <v>51.447317736875227</v>
      </c>
      <c r="H46" s="64">
        <f t="shared" si="8"/>
        <v>36.392560754374919</v>
      </c>
      <c r="I46" s="64">
        <f t="shared" si="9"/>
        <v>36.392560754374927</v>
      </c>
      <c r="J46" s="64">
        <f t="shared" si="10"/>
        <v>72.785121508749853</v>
      </c>
      <c r="K46" s="64">
        <f t="shared" si="11"/>
        <v>36.392560754374927</v>
      </c>
      <c r="L46" s="64">
        <f t="shared" si="0"/>
        <v>36.392560754374927</v>
      </c>
      <c r="M46" s="64">
        <f t="shared" si="12"/>
        <v>36.392560754374927</v>
      </c>
      <c r="O46" s="64">
        <f t="shared" si="40"/>
        <v>51.447317736875227</v>
      </c>
      <c r="P46" s="64">
        <f t="shared" si="13"/>
        <v>36.392560754374919</v>
      </c>
      <c r="Q46" s="64">
        <f t="shared" si="41"/>
        <v>36.392560754374927</v>
      </c>
      <c r="R46" s="64">
        <f t="shared" si="42"/>
        <v>72.785121508749853</v>
      </c>
      <c r="S46" s="64">
        <f t="shared" si="43"/>
        <v>36.392560754374927</v>
      </c>
      <c r="T46" s="64">
        <f t="shared" si="44"/>
        <v>36.392560754374927</v>
      </c>
      <c r="U46" s="64">
        <f t="shared" si="45"/>
        <v>36.392560754374927</v>
      </c>
      <c r="V46" s="64"/>
      <c r="W46" s="63">
        <v>42339</v>
      </c>
      <c r="X46" s="185">
        <f t="shared" ref="X46:Y46" si="58">AVERAGE(Z41:Z46)</f>
        <v>176</v>
      </c>
      <c r="Y46" s="185">
        <f t="shared" si="58"/>
        <v>71.5</v>
      </c>
      <c r="Z46" s="64">
        <f>HLOOKUP($X$1, ChartData1!$A$1:$N$364, ROW(), 0)</f>
        <v>125</v>
      </c>
      <c r="AA46" s="64">
        <f>HLOOKUP($Y$1, ChartData1!$A$1:$AK$364, ROW(), 0)</f>
        <v>60</v>
      </c>
    </row>
    <row r="47" spans="1:27" x14ac:dyDescent="0.25">
      <c r="A47" s="63">
        <v>42370</v>
      </c>
      <c r="B47" s="64">
        <f>HLOOKUP($B$1, ChartData1!$A$1:$N$364, ROW(), 0)</f>
        <v>147</v>
      </c>
      <c r="C47" s="64">
        <f>HLOOKUP($C$1, ChartData1!$A$1:$AK$364, ROW(), 0)</f>
        <v>79</v>
      </c>
      <c r="E47" s="63">
        <v>42370</v>
      </c>
      <c r="F47" s="64">
        <f>HLOOKUP($F$1,ChartData2!$A$1:$RQ$164, ROW(), 0)</f>
        <v>147</v>
      </c>
      <c r="G47" s="64">
        <f t="shared" si="7"/>
        <v>51.447317736875227</v>
      </c>
      <c r="H47" s="64">
        <f t="shared" si="8"/>
        <v>36.392560754374919</v>
      </c>
      <c r="I47" s="64">
        <f t="shared" si="9"/>
        <v>36.392560754374927</v>
      </c>
      <c r="J47" s="64">
        <f t="shared" si="10"/>
        <v>72.785121508749853</v>
      </c>
      <c r="K47" s="64">
        <f t="shared" si="11"/>
        <v>36.392560754374927</v>
      </c>
      <c r="L47" s="64">
        <f t="shared" si="0"/>
        <v>36.392560754374927</v>
      </c>
      <c r="M47" s="64">
        <f t="shared" si="12"/>
        <v>36.392560754374927</v>
      </c>
      <c r="O47" s="64">
        <f t="shared" si="40"/>
        <v>51.447317736875227</v>
      </c>
      <c r="P47" s="64">
        <f t="shared" si="13"/>
        <v>36.392560754374919</v>
      </c>
      <c r="Q47" s="64">
        <f t="shared" si="41"/>
        <v>36.392560754374927</v>
      </c>
      <c r="R47" s="64">
        <f t="shared" si="42"/>
        <v>72.785121508749853</v>
      </c>
      <c r="S47" s="64">
        <f t="shared" si="43"/>
        <v>36.392560754374927</v>
      </c>
      <c r="T47" s="64">
        <f t="shared" si="44"/>
        <v>36.392560754374927</v>
      </c>
      <c r="U47" s="64">
        <f t="shared" si="45"/>
        <v>36.392560754374927</v>
      </c>
      <c r="V47" s="64"/>
      <c r="W47" s="63">
        <v>42370</v>
      </c>
      <c r="X47" s="185">
        <f t="shared" ref="X47:Y47" si="59">AVERAGE(Z42:Z47)</f>
        <v>164.5</v>
      </c>
      <c r="Y47" s="185">
        <f t="shared" si="59"/>
        <v>73.166666666666671</v>
      </c>
      <c r="Z47" s="64">
        <f>HLOOKUP($X$1, ChartData1!$A$1:$N$364, ROW(), 0)</f>
        <v>147</v>
      </c>
      <c r="AA47" s="64">
        <f>HLOOKUP($Y$1, ChartData1!$A$1:$AK$364, ROW(), 0)</f>
        <v>79</v>
      </c>
    </row>
    <row r="48" spans="1:27" x14ac:dyDescent="0.25">
      <c r="A48" s="63">
        <v>42401</v>
      </c>
      <c r="B48" s="64">
        <f>HLOOKUP($B$1, ChartData1!$A$1:$N$364, ROW(), 0)</f>
        <v>228</v>
      </c>
      <c r="C48" s="64">
        <f>HLOOKUP($C$1, ChartData1!$A$1:$AK$364, ROW(), 0)</f>
        <v>84</v>
      </c>
      <c r="E48" s="63">
        <v>42401</v>
      </c>
      <c r="F48" s="64">
        <f>HLOOKUP($F$1,ChartData2!$A$1:$RQ$164, ROW(), 0)</f>
        <v>228</v>
      </c>
      <c r="G48" s="64">
        <f t="shared" si="7"/>
        <v>51.447317736875227</v>
      </c>
      <c r="H48" s="64">
        <f t="shared" si="8"/>
        <v>36.392560754374919</v>
      </c>
      <c r="I48" s="64">
        <f t="shared" si="9"/>
        <v>36.392560754374927</v>
      </c>
      <c r="J48" s="64">
        <f t="shared" si="10"/>
        <v>72.785121508749853</v>
      </c>
      <c r="K48" s="64">
        <f t="shared" si="11"/>
        <v>36.392560754374927</v>
      </c>
      <c r="L48" s="64">
        <f t="shared" si="0"/>
        <v>36.392560754374927</v>
      </c>
      <c r="M48" s="64">
        <f t="shared" si="12"/>
        <v>36.392560754374927</v>
      </c>
      <c r="O48" s="64">
        <f t="shared" si="40"/>
        <v>51.447317736875227</v>
      </c>
      <c r="P48" s="64">
        <f t="shared" si="13"/>
        <v>36.392560754374919</v>
      </c>
      <c r="Q48" s="64">
        <f t="shared" si="41"/>
        <v>36.392560754374927</v>
      </c>
      <c r="R48" s="64">
        <f t="shared" si="42"/>
        <v>72.785121508749853</v>
      </c>
      <c r="S48" s="64">
        <f t="shared" si="43"/>
        <v>36.392560754374927</v>
      </c>
      <c r="T48" s="64">
        <f t="shared" si="44"/>
        <v>36.392560754374927</v>
      </c>
      <c r="U48" s="64">
        <f t="shared" si="45"/>
        <v>36.392560754374927</v>
      </c>
      <c r="V48" s="64"/>
      <c r="W48" s="63">
        <v>42401</v>
      </c>
      <c r="X48" s="185">
        <f t="shared" ref="X48:Y48" si="60">AVERAGE(Z43:Z48)</f>
        <v>174</v>
      </c>
      <c r="Y48" s="185">
        <f t="shared" si="60"/>
        <v>76.833333333333329</v>
      </c>
      <c r="Z48" s="64">
        <f>HLOOKUP($X$1, ChartData1!$A$1:$N$364, ROW(), 0)</f>
        <v>228</v>
      </c>
      <c r="AA48" s="64">
        <f>HLOOKUP($Y$1, ChartData1!$A$1:$AK$364, ROW(), 0)</f>
        <v>84</v>
      </c>
    </row>
    <row r="49" spans="1:27" x14ac:dyDescent="0.25">
      <c r="A49" s="63">
        <v>42430</v>
      </c>
      <c r="B49" s="64">
        <f>HLOOKUP($B$1, ChartData1!$A$1:$N$364, ROW(), 0)</f>
        <v>120</v>
      </c>
      <c r="C49" s="64">
        <f>HLOOKUP($C$1, ChartData1!$A$1:$AK$364, ROW(), 0)</f>
        <v>62</v>
      </c>
      <c r="E49" s="63">
        <v>42430</v>
      </c>
      <c r="F49" s="64">
        <f>HLOOKUP($F$1,ChartData2!$A$1:$RQ$164, ROW(), 0)</f>
        <v>120</v>
      </c>
      <c r="G49" s="64">
        <f t="shared" si="7"/>
        <v>51.447317736875227</v>
      </c>
      <c r="H49" s="64">
        <f t="shared" si="8"/>
        <v>36.392560754374919</v>
      </c>
      <c r="I49" s="64">
        <f t="shared" si="9"/>
        <v>36.392560754374927</v>
      </c>
      <c r="J49" s="64">
        <f t="shared" si="10"/>
        <v>72.785121508749853</v>
      </c>
      <c r="K49" s="64">
        <f t="shared" si="11"/>
        <v>36.392560754374927</v>
      </c>
      <c r="L49" s="64">
        <f t="shared" si="0"/>
        <v>36.392560754374927</v>
      </c>
      <c r="M49" s="64">
        <f t="shared" si="12"/>
        <v>36.392560754374927</v>
      </c>
      <c r="O49" s="64">
        <f t="shared" si="40"/>
        <v>51.447317736875227</v>
      </c>
      <c r="P49" s="64">
        <f t="shared" si="13"/>
        <v>36.392560754374919</v>
      </c>
      <c r="Q49" s="64">
        <f t="shared" si="41"/>
        <v>36.392560754374927</v>
      </c>
      <c r="R49" s="64">
        <f t="shared" si="42"/>
        <v>72.785121508749853</v>
      </c>
      <c r="S49" s="64">
        <f t="shared" si="43"/>
        <v>36.392560754374927</v>
      </c>
      <c r="T49" s="64">
        <f t="shared" si="44"/>
        <v>36.392560754374927</v>
      </c>
      <c r="U49" s="64">
        <f t="shared" si="45"/>
        <v>36.392560754374927</v>
      </c>
      <c r="V49" s="64"/>
      <c r="W49" s="63">
        <v>42430</v>
      </c>
      <c r="X49" s="185">
        <f t="shared" ref="X49:Y49" si="61">AVERAGE(Z44:Z49)</f>
        <v>156.5</v>
      </c>
      <c r="Y49" s="185">
        <f t="shared" si="61"/>
        <v>73.166666666666671</v>
      </c>
      <c r="Z49" s="64">
        <f>HLOOKUP($X$1, ChartData1!$A$1:$N$364, ROW(), 0)</f>
        <v>120</v>
      </c>
      <c r="AA49" s="64">
        <f>HLOOKUP($Y$1, ChartData1!$A$1:$AK$364, ROW(), 0)</f>
        <v>62</v>
      </c>
    </row>
    <row r="50" spans="1:27" x14ac:dyDescent="0.25">
      <c r="A50" s="63">
        <v>42461</v>
      </c>
      <c r="B50" s="64">
        <f>HLOOKUP($B$1, ChartData1!$A$1:$N$364, ROW(), 0)</f>
        <v>0</v>
      </c>
      <c r="C50" s="64">
        <f>HLOOKUP($C$1, ChartData1!$A$1:$AK$364, ROW(), 0)</f>
        <v>0</v>
      </c>
      <c r="E50" s="63">
        <v>42461</v>
      </c>
      <c r="F50" s="64" t="str">
        <f>HLOOKUP($F$1,ChartData2!$A$1:$RQ$164, ROW(), 0)</f>
        <v>Constabulary Constabulary ALL</v>
      </c>
      <c r="G50" s="64">
        <f t="shared" si="7"/>
        <v>51.447317736875227</v>
      </c>
      <c r="H50" s="64">
        <f t="shared" si="8"/>
        <v>36.392560754374919</v>
      </c>
      <c r="I50" s="64">
        <f t="shared" si="9"/>
        <v>36.392560754374927</v>
      </c>
      <c r="J50" s="64">
        <f t="shared" si="10"/>
        <v>72.785121508749853</v>
      </c>
      <c r="K50" s="64">
        <f t="shared" si="11"/>
        <v>36.392560754374927</v>
      </c>
      <c r="L50" s="64">
        <f t="shared" si="0"/>
        <v>36.392560754374927</v>
      </c>
      <c r="M50" s="64">
        <f t="shared" si="12"/>
        <v>36.392560754374927</v>
      </c>
      <c r="O50" s="64">
        <f t="shared" si="40"/>
        <v>51.447317736875227</v>
      </c>
      <c r="P50" s="64">
        <f t="shared" si="13"/>
        <v>36.392560754374919</v>
      </c>
      <c r="Q50" s="64">
        <f t="shared" si="41"/>
        <v>36.392560754374927</v>
      </c>
      <c r="R50" s="64">
        <f t="shared" si="42"/>
        <v>72.785121508749853</v>
      </c>
      <c r="S50" s="64">
        <f t="shared" si="43"/>
        <v>36.392560754374927</v>
      </c>
      <c r="T50" s="64">
        <f t="shared" si="44"/>
        <v>36.392560754374927</v>
      </c>
      <c r="U50" s="64">
        <f t="shared" si="45"/>
        <v>36.392560754374927</v>
      </c>
      <c r="V50" s="64"/>
      <c r="W50" s="63">
        <v>42461</v>
      </c>
      <c r="X50" s="185">
        <f t="shared" ref="X50:Y50" si="62">AVERAGE(Z45:Z50)</f>
        <v>130.5</v>
      </c>
      <c r="Y50" s="185">
        <f t="shared" si="62"/>
        <v>60.166666666666664</v>
      </c>
      <c r="Z50" s="64">
        <f>HLOOKUP($X$1, ChartData1!$A$1:$N$364, ROW(), 0)</f>
        <v>0</v>
      </c>
      <c r="AA50" s="64">
        <f>HLOOKUP($Y$1, ChartData1!$A$1:$AK$364, ROW(), 0)</f>
        <v>0</v>
      </c>
    </row>
    <row r="51" spans="1:27" x14ac:dyDescent="0.25">
      <c r="A51" s="63">
        <v>42491</v>
      </c>
      <c r="B51" s="64">
        <f>HLOOKUP($B$1, ChartData1!$A$1:$N$364, ROW(), 0)</f>
        <v>0</v>
      </c>
      <c r="C51" s="64">
        <f>HLOOKUP($C$1, ChartData1!$A$1:$AK$364, ROW(), 0)</f>
        <v>0</v>
      </c>
      <c r="E51" s="63">
        <v>42491</v>
      </c>
      <c r="F51" s="64">
        <f>HLOOKUP($F$1,ChartData2!$A$1:$RQ$164, ROW(), 0)</f>
        <v>0</v>
      </c>
      <c r="G51" s="64">
        <f t="shared" si="7"/>
        <v>51.447317736875227</v>
      </c>
      <c r="H51" s="64">
        <f t="shared" si="8"/>
        <v>36.392560754374919</v>
      </c>
      <c r="I51" s="64">
        <f t="shared" si="9"/>
        <v>36.392560754374927</v>
      </c>
      <c r="J51" s="64">
        <f t="shared" si="10"/>
        <v>72.785121508749853</v>
      </c>
      <c r="K51" s="64">
        <f t="shared" si="11"/>
        <v>36.392560754374927</v>
      </c>
      <c r="L51" s="64">
        <f t="shared" si="0"/>
        <v>36.392560754374927</v>
      </c>
      <c r="M51" s="64">
        <f t="shared" si="12"/>
        <v>36.392560754374927</v>
      </c>
      <c r="O51" s="64">
        <f t="shared" si="40"/>
        <v>51.447317736875227</v>
      </c>
      <c r="P51" s="64">
        <f t="shared" si="13"/>
        <v>36.392560754374919</v>
      </c>
      <c r="Q51" s="64">
        <f t="shared" si="41"/>
        <v>36.392560754374927</v>
      </c>
      <c r="R51" s="64">
        <f t="shared" si="42"/>
        <v>72.785121508749853</v>
      </c>
      <c r="S51" s="64">
        <f t="shared" si="43"/>
        <v>36.392560754374927</v>
      </c>
      <c r="T51" s="64">
        <f t="shared" si="44"/>
        <v>36.392560754374927</v>
      </c>
      <c r="U51" s="64">
        <f t="shared" si="45"/>
        <v>36.392560754374927</v>
      </c>
      <c r="V51" s="64"/>
      <c r="W51" s="63">
        <v>42491</v>
      </c>
      <c r="X51" s="185">
        <f t="shared" ref="X51:Y51" si="63">AVERAGE(Z46:Z51)</f>
        <v>103.33333333333333</v>
      </c>
      <c r="Y51" s="185">
        <f t="shared" si="63"/>
        <v>47.5</v>
      </c>
      <c r="Z51" s="64">
        <f>HLOOKUP($X$1, ChartData1!$A$1:$N$364, ROW(), 0)</f>
        <v>0</v>
      </c>
      <c r="AA51" s="64">
        <f>HLOOKUP($Y$1, ChartData1!$A$1:$AK$364, ROW(), 0)</f>
        <v>0</v>
      </c>
    </row>
    <row r="52" spans="1:27" x14ac:dyDescent="0.25">
      <c r="A52" s="63">
        <v>42522</v>
      </c>
      <c r="B52" s="64">
        <f>HLOOKUP($B$1, ChartData1!$A$1:$N$364, ROW(), 0)</f>
        <v>0</v>
      </c>
      <c r="C52" s="64">
        <f>HLOOKUP($C$1, ChartData1!$A$1:$AK$364, ROW(), 0)</f>
        <v>0</v>
      </c>
      <c r="E52" s="63">
        <v>42522</v>
      </c>
      <c r="F52" s="64">
        <f>HLOOKUP($F$1,ChartData2!$A$1:$RQ$164, ROW(), 0)</f>
        <v>0</v>
      </c>
      <c r="G52" s="64">
        <f t="shared" si="7"/>
        <v>51.447317736875227</v>
      </c>
      <c r="H52" s="64">
        <f t="shared" si="8"/>
        <v>36.392560754374919</v>
      </c>
      <c r="I52" s="64">
        <f t="shared" si="9"/>
        <v>36.392560754374927</v>
      </c>
      <c r="J52" s="64">
        <f t="shared" si="10"/>
        <v>72.785121508749853</v>
      </c>
      <c r="K52" s="64">
        <f t="shared" si="11"/>
        <v>36.392560754374927</v>
      </c>
      <c r="L52" s="64">
        <f t="shared" si="0"/>
        <v>36.392560754374927</v>
      </c>
      <c r="M52" s="64">
        <f t="shared" si="12"/>
        <v>36.392560754374927</v>
      </c>
      <c r="O52" s="64">
        <f t="shared" si="40"/>
        <v>51.447317736875227</v>
      </c>
      <c r="P52" s="64">
        <f t="shared" si="13"/>
        <v>36.392560754374919</v>
      </c>
      <c r="Q52" s="64">
        <f t="shared" si="41"/>
        <v>36.392560754374927</v>
      </c>
      <c r="R52" s="64">
        <f t="shared" si="42"/>
        <v>72.785121508749853</v>
      </c>
      <c r="S52" s="64">
        <f t="shared" si="43"/>
        <v>36.392560754374927</v>
      </c>
      <c r="T52" s="64">
        <f t="shared" si="44"/>
        <v>36.392560754374927</v>
      </c>
      <c r="U52" s="64">
        <f t="shared" si="45"/>
        <v>36.392560754374927</v>
      </c>
      <c r="V52" s="64"/>
      <c r="W52" s="63">
        <v>42522</v>
      </c>
      <c r="X52" s="185">
        <f t="shared" ref="X52:Y52" si="64">AVERAGE(Z47:Z52)</f>
        <v>82.5</v>
      </c>
      <c r="Y52" s="185">
        <f t="shared" si="64"/>
        <v>37.5</v>
      </c>
      <c r="Z52" s="64">
        <f>HLOOKUP($X$1, ChartData1!$A$1:$N$364, ROW(), 0)</f>
        <v>0</v>
      </c>
      <c r="AA52" s="64">
        <f>HLOOKUP($Y$1, ChartData1!$A$1:$AK$364, ROW(), 0)</f>
        <v>0</v>
      </c>
    </row>
    <row r="53" spans="1:27" x14ac:dyDescent="0.25">
      <c r="A53" s="63">
        <v>42552</v>
      </c>
      <c r="B53" s="64">
        <f>HLOOKUP($B$1, ChartData1!$A$1:$N$364, ROW(), 0)</f>
        <v>0</v>
      </c>
      <c r="C53" s="64">
        <f>HLOOKUP($C$1, ChartData1!$A$1:$AK$364, ROW(), 0)</f>
        <v>0</v>
      </c>
      <c r="E53" s="63">
        <v>42552</v>
      </c>
      <c r="F53" s="64">
        <f>HLOOKUP($F$1,ChartData2!$A$1:$RQ$164, ROW(), 0)</f>
        <v>0</v>
      </c>
      <c r="G53" s="64">
        <f t="shared" si="7"/>
        <v>51.447317736875227</v>
      </c>
      <c r="H53" s="64">
        <f t="shared" si="8"/>
        <v>36.392560754374919</v>
      </c>
      <c r="I53" s="64">
        <f t="shared" si="9"/>
        <v>36.392560754374927</v>
      </c>
      <c r="J53" s="64">
        <f t="shared" si="10"/>
        <v>72.785121508749853</v>
      </c>
      <c r="K53" s="64">
        <f t="shared" si="11"/>
        <v>36.392560754374927</v>
      </c>
      <c r="L53" s="64">
        <f t="shared" si="0"/>
        <v>36.392560754374927</v>
      </c>
      <c r="M53" s="64">
        <f t="shared" si="12"/>
        <v>36.392560754374927</v>
      </c>
      <c r="O53" s="64">
        <f t="shared" si="40"/>
        <v>51.447317736875227</v>
      </c>
      <c r="P53" s="64">
        <f t="shared" si="13"/>
        <v>36.392560754374919</v>
      </c>
      <c r="Q53" s="64">
        <f t="shared" si="41"/>
        <v>36.392560754374927</v>
      </c>
      <c r="R53" s="64">
        <f t="shared" si="42"/>
        <v>72.785121508749853</v>
      </c>
      <c r="S53" s="64">
        <f t="shared" si="43"/>
        <v>36.392560754374927</v>
      </c>
      <c r="T53" s="64">
        <f t="shared" si="44"/>
        <v>36.392560754374927</v>
      </c>
      <c r="U53" s="64">
        <f t="shared" si="45"/>
        <v>36.392560754374927</v>
      </c>
      <c r="V53" s="64"/>
      <c r="W53" s="63">
        <v>42552</v>
      </c>
      <c r="X53" s="185">
        <f t="shared" ref="X53:Y53" si="65">AVERAGE(Z48:Z53)</f>
        <v>58</v>
      </c>
      <c r="Y53" s="185">
        <f t="shared" si="65"/>
        <v>24.333333333333332</v>
      </c>
      <c r="Z53" s="64">
        <f>HLOOKUP($X$1, ChartData1!$A$1:$N$364, ROW(), 0)</f>
        <v>0</v>
      </c>
      <c r="AA53" s="64">
        <f>HLOOKUP($Y$1, ChartData1!$A$1:$AK$364, ROW(), 0)</f>
        <v>0</v>
      </c>
    </row>
    <row r="54" spans="1:27" x14ac:dyDescent="0.25">
      <c r="A54" s="63">
        <v>42583</v>
      </c>
      <c r="B54" s="64">
        <f>HLOOKUP($B$1, ChartData1!$A$1:$N$364, ROW(), 0)</f>
        <v>0</v>
      </c>
      <c r="C54" s="64">
        <f>HLOOKUP($C$1, ChartData1!$A$1:$AK$364, ROW(), 0)</f>
        <v>0</v>
      </c>
      <c r="E54" s="63">
        <v>42583</v>
      </c>
      <c r="F54" s="64">
        <f>HLOOKUP($F$1,ChartData2!$A$1:$RQ$164, ROW(), 0)</f>
        <v>0</v>
      </c>
      <c r="G54" s="64">
        <f t="shared" si="7"/>
        <v>51.447317736875227</v>
      </c>
      <c r="H54" s="64">
        <f t="shared" si="8"/>
        <v>36.392560754374919</v>
      </c>
      <c r="I54" s="64">
        <f t="shared" si="9"/>
        <v>36.392560754374927</v>
      </c>
      <c r="J54" s="64">
        <f t="shared" si="10"/>
        <v>72.785121508749853</v>
      </c>
      <c r="K54" s="64">
        <f t="shared" si="11"/>
        <v>36.392560754374927</v>
      </c>
      <c r="L54" s="64">
        <f t="shared" si="0"/>
        <v>36.392560754374927</v>
      </c>
      <c r="M54" s="64">
        <f t="shared" si="12"/>
        <v>36.392560754374927</v>
      </c>
      <c r="O54" s="64">
        <f t="shared" si="40"/>
        <v>51.447317736875227</v>
      </c>
      <c r="P54" s="64">
        <f t="shared" si="13"/>
        <v>36.392560754374919</v>
      </c>
      <c r="Q54" s="64">
        <f t="shared" si="41"/>
        <v>36.392560754374927</v>
      </c>
      <c r="R54" s="64">
        <f t="shared" si="42"/>
        <v>72.785121508749853</v>
      </c>
      <c r="S54" s="64">
        <f t="shared" si="43"/>
        <v>36.392560754374927</v>
      </c>
      <c r="T54" s="64">
        <f t="shared" si="44"/>
        <v>36.392560754374927</v>
      </c>
      <c r="U54" s="64">
        <f t="shared" si="45"/>
        <v>36.392560754374927</v>
      </c>
      <c r="V54" s="64"/>
      <c r="W54" s="63">
        <v>42583</v>
      </c>
      <c r="X54" s="185">
        <f t="shared" ref="X54:Y54" si="66">AVERAGE(Z49:Z54)</f>
        <v>20</v>
      </c>
      <c r="Y54" s="185">
        <f t="shared" si="66"/>
        <v>10.333333333333334</v>
      </c>
      <c r="Z54" s="64">
        <f>HLOOKUP($X$1, ChartData1!$A$1:$N$364, ROW(), 0)</f>
        <v>0</v>
      </c>
      <c r="AA54" s="64">
        <f>HLOOKUP($Y$1, ChartData1!$A$1:$AK$364, ROW(), 0)</f>
        <v>0</v>
      </c>
    </row>
    <row r="55" spans="1:27" x14ac:dyDescent="0.25">
      <c r="A55" s="63">
        <v>42614</v>
      </c>
      <c r="B55" s="64">
        <f>HLOOKUP($B$1, ChartData1!$A$1:$N$364, ROW(), 0)</f>
        <v>0</v>
      </c>
      <c r="C55" s="64">
        <f>HLOOKUP($C$1, ChartData1!$A$1:$AK$364, ROW(), 0)</f>
        <v>0</v>
      </c>
      <c r="E55" s="63">
        <v>42614</v>
      </c>
      <c r="F55" s="64">
        <f>HLOOKUP($F$1,ChartData2!$A$1:$RQ$164, ROW(), 0)</f>
        <v>0</v>
      </c>
      <c r="G55" s="64">
        <f t="shared" si="7"/>
        <v>51.447317736875227</v>
      </c>
      <c r="H55" s="64">
        <f t="shared" si="8"/>
        <v>36.392560754374919</v>
      </c>
      <c r="I55" s="64">
        <f t="shared" si="9"/>
        <v>36.392560754374927</v>
      </c>
      <c r="J55" s="64">
        <f t="shared" si="10"/>
        <v>72.785121508749853</v>
      </c>
      <c r="K55" s="64">
        <f t="shared" si="11"/>
        <v>36.392560754374927</v>
      </c>
      <c r="L55" s="64">
        <f t="shared" si="0"/>
        <v>36.392560754374927</v>
      </c>
      <c r="M55" s="64">
        <f t="shared" si="12"/>
        <v>36.392560754374927</v>
      </c>
      <c r="O55" s="64">
        <f t="shared" si="40"/>
        <v>51.447317736875227</v>
      </c>
      <c r="P55" s="64">
        <f t="shared" si="13"/>
        <v>36.392560754374919</v>
      </c>
      <c r="Q55" s="64">
        <f t="shared" si="41"/>
        <v>36.392560754374927</v>
      </c>
      <c r="R55" s="64">
        <f t="shared" si="42"/>
        <v>72.785121508749853</v>
      </c>
      <c r="S55" s="64">
        <f t="shared" si="43"/>
        <v>36.392560754374927</v>
      </c>
      <c r="T55" s="64">
        <f t="shared" si="44"/>
        <v>36.392560754374927</v>
      </c>
      <c r="U55" s="64">
        <f t="shared" si="45"/>
        <v>36.392560754374927</v>
      </c>
      <c r="V55" s="64"/>
      <c r="W55" s="63">
        <v>42614</v>
      </c>
      <c r="X55" s="185">
        <f t="shared" ref="X55:Y55" si="67">AVERAGE(Z50:Z55)</f>
        <v>0</v>
      </c>
      <c r="Y55" s="185">
        <f t="shared" si="67"/>
        <v>0</v>
      </c>
      <c r="Z55" s="64">
        <f>HLOOKUP($X$1, ChartData1!$A$1:$N$364, ROW(), 0)</f>
        <v>0</v>
      </c>
      <c r="AA55" s="64">
        <f>HLOOKUP($Y$1, ChartData1!$A$1:$AK$364, ROW(), 0)</f>
        <v>0</v>
      </c>
    </row>
    <row r="56" spans="1:27" x14ac:dyDescent="0.25">
      <c r="A56" s="63">
        <v>42644</v>
      </c>
      <c r="B56" s="64">
        <f>HLOOKUP($B$1, ChartData1!$A$1:$N$364, ROW(), 0)</f>
        <v>0</v>
      </c>
      <c r="C56" s="64">
        <f>HLOOKUP($C$1, ChartData1!$A$1:$AK$364, ROW(), 0)</f>
        <v>0</v>
      </c>
      <c r="E56" s="63">
        <v>42644</v>
      </c>
      <c r="F56" s="64">
        <f>HLOOKUP($F$1,ChartData2!$A$1:$RQ$164, ROW(), 0)</f>
        <v>0</v>
      </c>
      <c r="G56" s="64">
        <f t="shared" si="7"/>
        <v>51.447317736875227</v>
      </c>
      <c r="H56" s="64">
        <f t="shared" si="8"/>
        <v>36.392560754374919</v>
      </c>
      <c r="I56" s="64">
        <f t="shared" si="9"/>
        <v>36.392560754374927</v>
      </c>
      <c r="J56" s="64">
        <f t="shared" si="10"/>
        <v>72.785121508749853</v>
      </c>
      <c r="K56" s="64">
        <f t="shared" si="11"/>
        <v>36.392560754374927</v>
      </c>
      <c r="L56" s="64">
        <f t="shared" si="0"/>
        <v>36.392560754374927</v>
      </c>
      <c r="M56" s="64">
        <f t="shared" si="12"/>
        <v>36.392560754374927</v>
      </c>
      <c r="O56" s="64">
        <f t="shared" si="40"/>
        <v>51.447317736875227</v>
      </c>
      <c r="P56" s="64">
        <f t="shared" si="13"/>
        <v>36.392560754374919</v>
      </c>
      <c r="Q56" s="64">
        <f t="shared" si="41"/>
        <v>36.392560754374927</v>
      </c>
      <c r="R56" s="64">
        <f t="shared" si="42"/>
        <v>72.785121508749853</v>
      </c>
      <c r="S56" s="64">
        <f t="shared" si="43"/>
        <v>36.392560754374927</v>
      </c>
      <c r="T56" s="64">
        <f t="shared" si="44"/>
        <v>36.392560754374927</v>
      </c>
      <c r="U56" s="64">
        <f t="shared" si="45"/>
        <v>36.392560754374927</v>
      </c>
      <c r="V56" s="64"/>
      <c r="W56" s="63">
        <v>42644</v>
      </c>
      <c r="X56" s="185">
        <f t="shared" ref="X56:Y56" si="68">AVERAGE(Z51:Z56)</f>
        <v>0</v>
      </c>
      <c r="Y56" s="185">
        <f t="shared" si="68"/>
        <v>0</v>
      </c>
      <c r="Z56" s="64">
        <f>HLOOKUP($X$1, ChartData1!$A$1:$N$364, ROW(), 0)</f>
        <v>0</v>
      </c>
      <c r="AA56" s="64">
        <f>HLOOKUP($Y$1, ChartData1!$A$1:$AK$364, ROW(), 0)</f>
        <v>0</v>
      </c>
    </row>
    <row r="57" spans="1:27" x14ac:dyDescent="0.25">
      <c r="A57" s="63">
        <v>42675</v>
      </c>
      <c r="B57" s="64">
        <f>HLOOKUP($B$1, ChartData1!$A$1:$N$364, ROW(), 0)</f>
        <v>0</v>
      </c>
      <c r="C57" s="64">
        <f>HLOOKUP($C$1, ChartData1!$A$1:$AK$364, ROW(), 0)</f>
        <v>0</v>
      </c>
      <c r="E57" s="63">
        <v>42675</v>
      </c>
      <c r="F57" s="64">
        <f>HLOOKUP($F$1,ChartData2!$A$1:$RQ$164, ROW(), 0)</f>
        <v>0</v>
      </c>
      <c r="G57" s="64">
        <f t="shared" si="7"/>
        <v>51.447317736875227</v>
      </c>
      <c r="H57" s="64">
        <f t="shared" si="8"/>
        <v>36.392560754374919</v>
      </c>
      <c r="I57" s="64">
        <f t="shared" si="9"/>
        <v>36.392560754374927</v>
      </c>
      <c r="J57" s="64">
        <f t="shared" si="10"/>
        <v>72.785121508749853</v>
      </c>
      <c r="K57" s="64">
        <f t="shared" si="11"/>
        <v>36.392560754374927</v>
      </c>
      <c r="L57" s="64">
        <f t="shared" si="0"/>
        <v>36.392560754374927</v>
      </c>
      <c r="M57" s="64">
        <f t="shared" si="12"/>
        <v>36.392560754374927</v>
      </c>
      <c r="O57" s="64">
        <f t="shared" si="40"/>
        <v>51.447317736875227</v>
      </c>
      <c r="P57" s="64">
        <f t="shared" si="13"/>
        <v>36.392560754374919</v>
      </c>
      <c r="Q57" s="64">
        <f t="shared" si="41"/>
        <v>36.392560754374927</v>
      </c>
      <c r="R57" s="64">
        <f t="shared" si="42"/>
        <v>72.785121508749853</v>
      </c>
      <c r="S57" s="64">
        <f t="shared" si="43"/>
        <v>36.392560754374927</v>
      </c>
      <c r="T57" s="64">
        <f t="shared" si="44"/>
        <v>36.392560754374927</v>
      </c>
      <c r="U57" s="64">
        <f t="shared" si="45"/>
        <v>36.392560754374927</v>
      </c>
      <c r="V57" s="64"/>
      <c r="W57" s="63">
        <v>42675</v>
      </c>
      <c r="X57" s="185">
        <f t="shared" ref="X57:Y57" si="69">AVERAGE(Z52:Z57)</f>
        <v>0</v>
      </c>
      <c r="Y57" s="185">
        <f t="shared" si="69"/>
        <v>0</v>
      </c>
      <c r="Z57" s="64">
        <f>HLOOKUP($X$1, ChartData1!$A$1:$N$364, ROW(), 0)</f>
        <v>0</v>
      </c>
      <c r="AA57" s="64">
        <f>HLOOKUP($Y$1, ChartData1!$A$1:$AK$364, ROW(), 0)</f>
        <v>0</v>
      </c>
    </row>
    <row r="58" spans="1:27" x14ac:dyDescent="0.25">
      <c r="A58" s="63">
        <v>42705</v>
      </c>
      <c r="B58" s="64">
        <f>HLOOKUP($B$1, ChartData1!$A$1:$N$364, ROW(), 0)</f>
        <v>0</v>
      </c>
      <c r="C58" s="64">
        <f>HLOOKUP($C$1, ChartData1!$A$1:$AK$364, ROW(), 0)</f>
        <v>0</v>
      </c>
      <c r="E58" s="63">
        <v>42705</v>
      </c>
      <c r="F58" s="64">
        <f>HLOOKUP($F$1,ChartData2!$A$1:$RQ$164, ROW(), 0)</f>
        <v>0</v>
      </c>
      <c r="G58" s="64">
        <f t="shared" si="7"/>
        <v>51.447317736875227</v>
      </c>
      <c r="H58" s="64">
        <f t="shared" si="8"/>
        <v>36.392560754374919</v>
      </c>
      <c r="I58" s="64">
        <f t="shared" si="9"/>
        <v>36.392560754374927</v>
      </c>
      <c r="J58" s="64">
        <f t="shared" si="10"/>
        <v>72.785121508749853</v>
      </c>
      <c r="K58" s="64">
        <f t="shared" si="11"/>
        <v>36.392560754374927</v>
      </c>
      <c r="L58" s="64">
        <f t="shared" si="0"/>
        <v>36.392560754374927</v>
      </c>
      <c r="M58" s="64">
        <f t="shared" si="12"/>
        <v>36.392560754374927</v>
      </c>
      <c r="O58" s="64">
        <f t="shared" si="40"/>
        <v>51.447317736875227</v>
      </c>
      <c r="P58" s="64">
        <f t="shared" si="13"/>
        <v>36.392560754374919</v>
      </c>
      <c r="Q58" s="64">
        <f t="shared" si="41"/>
        <v>36.392560754374927</v>
      </c>
      <c r="R58" s="64">
        <f t="shared" si="42"/>
        <v>72.785121508749853</v>
      </c>
      <c r="S58" s="64">
        <f t="shared" si="43"/>
        <v>36.392560754374927</v>
      </c>
      <c r="T58" s="64">
        <f t="shared" si="44"/>
        <v>36.392560754374927</v>
      </c>
      <c r="U58" s="64">
        <f t="shared" si="45"/>
        <v>36.392560754374927</v>
      </c>
      <c r="V58" s="64"/>
      <c r="W58" s="63">
        <v>42705</v>
      </c>
      <c r="X58" s="185">
        <f t="shared" ref="X58:Y58" si="70">AVERAGE(Z53:Z58)</f>
        <v>0</v>
      </c>
      <c r="Y58" s="185">
        <f t="shared" si="70"/>
        <v>0</v>
      </c>
      <c r="Z58" s="64">
        <f>HLOOKUP($X$1, ChartData1!$A$1:$N$364, ROW(), 0)</f>
        <v>0</v>
      </c>
      <c r="AA58" s="64">
        <f>HLOOKUP($Y$1, ChartData1!$A$1:$AK$364, ROW(), 0)</f>
        <v>0</v>
      </c>
    </row>
    <row r="59" spans="1:27" x14ac:dyDescent="0.25">
      <c r="A59" s="63">
        <v>42736</v>
      </c>
      <c r="B59" s="64">
        <f>HLOOKUP($B$1, ChartData1!$A$1:$N$364, ROW(), 0)</f>
        <v>0</v>
      </c>
      <c r="C59" s="64">
        <f>HLOOKUP($C$1, ChartData1!$A$1:$AK$364, ROW(), 0)</f>
        <v>0</v>
      </c>
      <c r="E59" s="63">
        <v>42736</v>
      </c>
      <c r="F59" s="64">
        <f>HLOOKUP($F$1,ChartData2!$A$1:$RQ$164, ROW(), 0)</f>
        <v>0</v>
      </c>
      <c r="G59" s="64">
        <f t="shared" si="7"/>
        <v>51.447317736875227</v>
      </c>
      <c r="H59" s="64">
        <f t="shared" si="8"/>
        <v>36.392560754374919</v>
      </c>
      <c r="I59" s="64">
        <f t="shared" si="9"/>
        <v>36.392560754374927</v>
      </c>
      <c r="J59" s="64">
        <f t="shared" si="10"/>
        <v>72.785121508749853</v>
      </c>
      <c r="K59" s="64">
        <f t="shared" si="11"/>
        <v>36.392560754374927</v>
      </c>
      <c r="L59" s="64">
        <f t="shared" si="0"/>
        <v>36.392560754374927</v>
      </c>
      <c r="M59" s="64">
        <f t="shared" si="12"/>
        <v>36.392560754374927</v>
      </c>
      <c r="O59" s="64">
        <f t="shared" si="40"/>
        <v>51.447317736875227</v>
      </c>
      <c r="P59" s="64">
        <f t="shared" si="13"/>
        <v>36.392560754374919</v>
      </c>
      <c r="Q59" s="64">
        <f t="shared" si="41"/>
        <v>36.392560754374927</v>
      </c>
      <c r="R59" s="64">
        <f t="shared" si="42"/>
        <v>72.785121508749853</v>
      </c>
      <c r="S59" s="64">
        <f t="shared" si="43"/>
        <v>36.392560754374927</v>
      </c>
      <c r="T59" s="64">
        <f t="shared" si="44"/>
        <v>36.392560754374927</v>
      </c>
      <c r="U59" s="64">
        <f t="shared" si="45"/>
        <v>36.392560754374927</v>
      </c>
      <c r="V59" s="64"/>
      <c r="W59" s="63">
        <v>42736</v>
      </c>
      <c r="X59" s="185">
        <f t="shared" ref="X59:Y59" si="71">AVERAGE(Z54:Z59)</f>
        <v>0</v>
      </c>
      <c r="Y59" s="185">
        <f t="shared" si="71"/>
        <v>0</v>
      </c>
      <c r="Z59" s="64">
        <f>HLOOKUP($X$1, ChartData1!$A$1:$N$364, ROW(), 0)</f>
        <v>0</v>
      </c>
      <c r="AA59" s="64">
        <f>HLOOKUP($Y$1, ChartData1!$A$1:$AK$364, ROW(), 0)</f>
        <v>0</v>
      </c>
    </row>
    <row r="60" spans="1:27" x14ac:dyDescent="0.25">
      <c r="A60" s="63">
        <v>42767</v>
      </c>
      <c r="B60" s="64">
        <f>HLOOKUP($B$1, ChartData1!$A$1:$N$364, ROW(), 0)</f>
        <v>0</v>
      </c>
      <c r="C60" s="64">
        <f>HLOOKUP($C$1, ChartData1!$A$1:$AK$364, ROW(), 0)</f>
        <v>0</v>
      </c>
      <c r="E60" s="63">
        <v>42767</v>
      </c>
      <c r="F60" s="64">
        <f>HLOOKUP($F$1,ChartData2!$A$1:$RQ$164, ROW(), 0)</f>
        <v>0</v>
      </c>
      <c r="G60" s="64">
        <f t="shared" si="7"/>
        <v>51.447317736875227</v>
      </c>
      <c r="H60" s="64">
        <f t="shared" si="8"/>
        <v>36.392560754374919</v>
      </c>
      <c r="I60" s="64">
        <f t="shared" si="9"/>
        <v>36.392560754374927</v>
      </c>
      <c r="J60" s="64">
        <f t="shared" si="10"/>
        <v>72.785121508749853</v>
      </c>
      <c r="K60" s="64">
        <f t="shared" si="11"/>
        <v>36.392560754374927</v>
      </c>
      <c r="L60" s="64">
        <f t="shared" si="0"/>
        <v>36.392560754374927</v>
      </c>
      <c r="M60" s="64">
        <f t="shared" si="12"/>
        <v>36.392560754374927</v>
      </c>
      <c r="O60" s="64">
        <f t="shared" si="40"/>
        <v>51.447317736875227</v>
      </c>
      <c r="P60" s="64">
        <f t="shared" si="13"/>
        <v>36.392560754374919</v>
      </c>
      <c r="Q60" s="64">
        <f t="shared" si="41"/>
        <v>36.392560754374927</v>
      </c>
      <c r="R60" s="64">
        <f t="shared" si="42"/>
        <v>72.785121508749853</v>
      </c>
      <c r="S60" s="64">
        <f t="shared" si="43"/>
        <v>36.392560754374927</v>
      </c>
      <c r="T60" s="64">
        <f t="shared" si="44"/>
        <v>36.392560754374927</v>
      </c>
      <c r="U60" s="64">
        <f t="shared" si="45"/>
        <v>36.392560754374927</v>
      </c>
      <c r="V60" s="64"/>
      <c r="W60" s="63">
        <v>42767</v>
      </c>
      <c r="X60" s="185">
        <f t="shared" ref="X60:Y60" si="72">AVERAGE(Z55:Z60)</f>
        <v>0</v>
      </c>
      <c r="Y60" s="185">
        <f t="shared" si="72"/>
        <v>0</v>
      </c>
      <c r="Z60" s="64">
        <f>HLOOKUP($X$1, ChartData1!$A$1:$N$364, ROW(), 0)</f>
        <v>0</v>
      </c>
      <c r="AA60" s="64">
        <f>HLOOKUP($Y$1, ChartData1!$A$1:$AK$364, ROW(), 0)</f>
        <v>0</v>
      </c>
    </row>
    <row r="61" spans="1:27" x14ac:dyDescent="0.25">
      <c r="A61" s="63">
        <v>42795</v>
      </c>
      <c r="B61" s="64">
        <f>HLOOKUP($B$1, ChartData1!$A$1:$N$364, ROW(), 0)</f>
        <v>0</v>
      </c>
      <c r="C61" s="64">
        <f>HLOOKUP($C$1, ChartData1!$A$1:$AK$364, ROW(), 0)</f>
        <v>0</v>
      </c>
      <c r="E61" s="63">
        <v>42795</v>
      </c>
      <c r="F61" s="64">
        <f>HLOOKUP($F$1,ChartData2!$A$1:$RQ$164, ROW(), 0)</f>
        <v>0</v>
      </c>
      <c r="G61" s="64">
        <f t="shared" si="7"/>
        <v>51.447317736875227</v>
      </c>
      <c r="H61" s="64">
        <f t="shared" si="8"/>
        <v>36.392560754374919</v>
      </c>
      <c r="I61" s="64">
        <f t="shared" si="9"/>
        <v>36.392560754374927</v>
      </c>
      <c r="J61" s="64">
        <f t="shared" si="10"/>
        <v>72.785121508749853</v>
      </c>
      <c r="K61" s="64">
        <f t="shared" si="11"/>
        <v>36.392560754374927</v>
      </c>
      <c r="L61" s="64">
        <f t="shared" si="0"/>
        <v>36.392560754374927</v>
      </c>
      <c r="M61" s="64">
        <f t="shared" si="12"/>
        <v>36.392560754374927</v>
      </c>
      <c r="O61" s="64">
        <f t="shared" si="40"/>
        <v>51.447317736875227</v>
      </c>
      <c r="P61" s="64">
        <f t="shared" si="13"/>
        <v>36.392560754374919</v>
      </c>
      <c r="Q61" s="64">
        <f t="shared" si="41"/>
        <v>36.392560754374927</v>
      </c>
      <c r="R61" s="64">
        <f t="shared" si="42"/>
        <v>72.785121508749853</v>
      </c>
      <c r="S61" s="64">
        <f t="shared" si="43"/>
        <v>36.392560754374927</v>
      </c>
      <c r="T61" s="64">
        <f t="shared" si="44"/>
        <v>36.392560754374927</v>
      </c>
      <c r="U61" s="64">
        <f t="shared" si="45"/>
        <v>36.392560754374927</v>
      </c>
      <c r="V61" s="64"/>
      <c r="W61" s="63">
        <v>42795</v>
      </c>
      <c r="X61" s="185">
        <f t="shared" ref="X61:Y61" si="73">AVERAGE(Z56:Z61)</f>
        <v>0</v>
      </c>
      <c r="Y61" s="185">
        <f t="shared" si="73"/>
        <v>0</v>
      </c>
      <c r="Z61" s="64">
        <f>HLOOKUP($X$1, ChartData1!$A$1:$N$364, ROW(), 0)</f>
        <v>0</v>
      </c>
      <c r="AA61" s="64">
        <f>HLOOKUP($Y$1, ChartData1!$A$1:$AK$364, ROW(), 0)</f>
        <v>0</v>
      </c>
    </row>
    <row r="62" spans="1:27" x14ac:dyDescent="0.25">
      <c r="A62" s="63">
        <v>42826</v>
      </c>
      <c r="B62" s="64">
        <f>HLOOKUP($B$1, ChartData1!$A$1:$N$364, ROW(), 0)</f>
        <v>0</v>
      </c>
      <c r="C62" s="64">
        <f>HLOOKUP($C$1, ChartData1!$A$1:$AK$364, ROW(), 0)</f>
        <v>0</v>
      </c>
      <c r="E62" s="63">
        <v>42826</v>
      </c>
      <c r="F62" s="64">
        <f>HLOOKUP($F$1,ChartData2!$A$1:$RQ$164, ROW(), 0)</f>
        <v>0</v>
      </c>
      <c r="G62" s="64">
        <f t="shared" si="7"/>
        <v>51.447317736875227</v>
      </c>
      <c r="H62" s="64">
        <f t="shared" si="8"/>
        <v>36.392560754374919</v>
      </c>
      <c r="I62" s="64">
        <f t="shared" si="9"/>
        <v>36.392560754374927</v>
      </c>
      <c r="J62" s="64">
        <f t="shared" si="10"/>
        <v>72.785121508749853</v>
      </c>
      <c r="K62" s="64">
        <f t="shared" si="11"/>
        <v>36.392560754374927</v>
      </c>
      <c r="L62" s="64">
        <f t="shared" si="0"/>
        <v>36.392560754374927</v>
      </c>
      <c r="M62" s="64">
        <f t="shared" si="12"/>
        <v>36.392560754374927</v>
      </c>
      <c r="O62" s="64">
        <f t="shared" si="40"/>
        <v>51.447317736875227</v>
      </c>
      <c r="P62" s="64">
        <f t="shared" si="13"/>
        <v>36.392560754374919</v>
      </c>
      <c r="Q62" s="64">
        <f t="shared" si="41"/>
        <v>36.392560754374927</v>
      </c>
      <c r="R62" s="64">
        <f t="shared" si="42"/>
        <v>72.785121508749853</v>
      </c>
      <c r="S62" s="64">
        <f t="shared" si="43"/>
        <v>36.392560754374927</v>
      </c>
      <c r="T62" s="64">
        <f t="shared" si="44"/>
        <v>36.392560754374927</v>
      </c>
      <c r="U62" s="64">
        <f t="shared" si="45"/>
        <v>36.392560754374927</v>
      </c>
      <c r="V62" s="64"/>
      <c r="W62" s="63">
        <v>42826</v>
      </c>
      <c r="X62" s="185">
        <f t="shared" ref="X62:Y62" si="74">AVERAGE(Z57:Z62)</f>
        <v>0</v>
      </c>
      <c r="Y62" s="185">
        <f t="shared" si="74"/>
        <v>0</v>
      </c>
      <c r="Z62" s="64">
        <f>HLOOKUP($X$1, ChartData1!$A$1:$N$364, ROW(), 0)</f>
        <v>0</v>
      </c>
      <c r="AA62" s="64">
        <f>HLOOKUP($Y$1, ChartData1!$A$1:$AK$364, ROW(), 0)</f>
        <v>0</v>
      </c>
    </row>
    <row r="63" spans="1:27" x14ac:dyDescent="0.25">
      <c r="A63" s="63">
        <v>42856</v>
      </c>
      <c r="B63" s="64">
        <f>HLOOKUP($B$1, ChartData1!$A$1:$N$364, ROW(), 0)</f>
        <v>0</v>
      </c>
      <c r="C63" s="64">
        <f>HLOOKUP($C$1, ChartData1!$A$1:$AK$364, ROW(), 0)</f>
        <v>0</v>
      </c>
      <c r="E63" s="63">
        <v>42856</v>
      </c>
      <c r="F63" s="64">
        <f>HLOOKUP($F$1,ChartData2!$A$1:$RQ$164, ROW(), 0)</f>
        <v>0</v>
      </c>
      <c r="G63" s="64">
        <f t="shared" si="7"/>
        <v>51.447317736875227</v>
      </c>
      <c r="H63" s="64">
        <f t="shared" si="8"/>
        <v>36.392560754374919</v>
      </c>
      <c r="I63" s="64">
        <f t="shared" si="9"/>
        <v>36.392560754374927</v>
      </c>
      <c r="J63" s="64">
        <f t="shared" si="10"/>
        <v>72.785121508749853</v>
      </c>
      <c r="K63" s="64">
        <f t="shared" si="11"/>
        <v>36.392560754374927</v>
      </c>
      <c r="L63" s="64">
        <f t="shared" si="0"/>
        <v>36.392560754374927</v>
      </c>
      <c r="M63" s="64">
        <f t="shared" si="12"/>
        <v>36.392560754374927</v>
      </c>
      <c r="O63" s="64">
        <f t="shared" si="40"/>
        <v>51.447317736875227</v>
      </c>
      <c r="P63" s="64">
        <f t="shared" si="13"/>
        <v>36.392560754374919</v>
      </c>
      <c r="Q63" s="64">
        <f t="shared" si="41"/>
        <v>36.392560754374927</v>
      </c>
      <c r="R63" s="64">
        <f t="shared" si="42"/>
        <v>72.785121508749853</v>
      </c>
      <c r="S63" s="64">
        <f t="shared" si="43"/>
        <v>36.392560754374927</v>
      </c>
      <c r="T63" s="64">
        <f t="shared" si="44"/>
        <v>36.392560754374927</v>
      </c>
      <c r="U63" s="64">
        <f t="shared" si="45"/>
        <v>36.392560754374927</v>
      </c>
      <c r="V63" s="64"/>
      <c r="W63" s="63">
        <v>42856</v>
      </c>
      <c r="X63" s="185">
        <f t="shared" ref="X63:Y63" si="75">AVERAGE(Z58:Z63)</f>
        <v>0</v>
      </c>
      <c r="Y63" s="185">
        <f t="shared" si="75"/>
        <v>0</v>
      </c>
      <c r="Z63" s="64">
        <f>HLOOKUP($X$1, ChartData1!$A$1:$N$364, ROW(), 0)</f>
        <v>0</v>
      </c>
      <c r="AA63" s="64">
        <f>HLOOKUP($Y$1, ChartData1!$A$1:$AK$364, ROW(), 0)</f>
        <v>0</v>
      </c>
    </row>
    <row r="64" spans="1:27" x14ac:dyDescent="0.25">
      <c r="A64" s="63">
        <v>42887</v>
      </c>
      <c r="B64" s="64">
        <f>HLOOKUP($B$1, ChartData1!$A$1:$N$364, ROW(), 0)</f>
        <v>0</v>
      </c>
      <c r="C64" s="64">
        <f>HLOOKUP($C$1, ChartData1!$A$1:$AK$364, ROW(), 0)</f>
        <v>0</v>
      </c>
      <c r="E64" s="63">
        <v>42887</v>
      </c>
      <c r="F64" s="64">
        <f>HLOOKUP($F$1,ChartData2!$A$1:$RQ$164, ROW(), 0)</f>
        <v>0</v>
      </c>
      <c r="G64" s="64">
        <f t="shared" si="7"/>
        <v>51.447317736875227</v>
      </c>
      <c r="H64" s="64">
        <f t="shared" si="8"/>
        <v>36.392560754374919</v>
      </c>
      <c r="I64" s="64">
        <f t="shared" si="9"/>
        <v>36.392560754374927</v>
      </c>
      <c r="J64" s="64">
        <f t="shared" si="10"/>
        <v>72.785121508749853</v>
      </c>
      <c r="K64" s="64">
        <f t="shared" si="11"/>
        <v>36.392560754374927</v>
      </c>
      <c r="L64" s="64">
        <f t="shared" si="0"/>
        <v>36.392560754374927</v>
      </c>
      <c r="M64" s="64">
        <f t="shared" si="12"/>
        <v>36.392560754374927</v>
      </c>
      <c r="O64" s="64">
        <f t="shared" si="40"/>
        <v>51.447317736875227</v>
      </c>
      <c r="P64" s="64">
        <f t="shared" si="13"/>
        <v>36.392560754374919</v>
      </c>
      <c r="Q64" s="64">
        <f t="shared" si="41"/>
        <v>36.392560754374927</v>
      </c>
      <c r="R64" s="64">
        <f t="shared" si="42"/>
        <v>72.785121508749853</v>
      </c>
      <c r="S64" s="64">
        <f t="shared" si="43"/>
        <v>36.392560754374927</v>
      </c>
      <c r="T64" s="64">
        <f t="shared" si="44"/>
        <v>36.392560754374927</v>
      </c>
      <c r="U64" s="64">
        <f t="shared" si="45"/>
        <v>36.392560754374927</v>
      </c>
      <c r="V64" s="64"/>
      <c r="W64" s="63">
        <v>42887</v>
      </c>
      <c r="X64" s="185">
        <f t="shared" ref="X64:Y64" si="76">AVERAGE(Z59:Z64)</f>
        <v>0</v>
      </c>
      <c r="Y64" s="185">
        <f t="shared" si="76"/>
        <v>0</v>
      </c>
      <c r="Z64" s="64">
        <f>HLOOKUP($X$1, ChartData1!$A$1:$N$364, ROW(), 0)</f>
        <v>0</v>
      </c>
      <c r="AA64" s="64">
        <f>HLOOKUP($Y$1, ChartData1!$A$1:$AK$364, ROW(), 0)</f>
        <v>0</v>
      </c>
    </row>
    <row r="65" spans="1:27" x14ac:dyDescent="0.25">
      <c r="A65" s="63">
        <v>42917</v>
      </c>
      <c r="B65" s="64">
        <f>HLOOKUP($B$1, ChartData1!$A$1:$N$364, ROW(), 0)</f>
        <v>0</v>
      </c>
      <c r="C65" s="64">
        <f>HLOOKUP($C$1, ChartData1!$A$1:$AK$364, ROW(), 0)</f>
        <v>0</v>
      </c>
      <c r="E65" s="63">
        <v>42917</v>
      </c>
      <c r="F65" s="64">
        <f>HLOOKUP($F$1,ChartData2!$A$1:$RQ$164, ROW(), 0)</f>
        <v>0</v>
      </c>
      <c r="G65" s="64">
        <f t="shared" si="7"/>
        <v>51.447317736875227</v>
      </c>
      <c r="H65" s="64">
        <f t="shared" si="8"/>
        <v>36.392560754374919</v>
      </c>
      <c r="I65" s="64">
        <f t="shared" si="9"/>
        <v>36.392560754374927</v>
      </c>
      <c r="J65" s="64">
        <f t="shared" si="10"/>
        <v>72.785121508749853</v>
      </c>
      <c r="K65" s="64">
        <f t="shared" si="11"/>
        <v>36.392560754374927</v>
      </c>
      <c r="L65" s="64">
        <f t="shared" si="0"/>
        <v>36.392560754374927</v>
      </c>
      <c r="M65" s="64">
        <f t="shared" si="12"/>
        <v>36.392560754374927</v>
      </c>
      <c r="O65" s="64">
        <f t="shared" si="40"/>
        <v>51.447317736875227</v>
      </c>
      <c r="P65" s="64">
        <f t="shared" si="13"/>
        <v>36.392560754374919</v>
      </c>
      <c r="Q65" s="64">
        <f t="shared" si="41"/>
        <v>36.392560754374927</v>
      </c>
      <c r="R65" s="64">
        <f t="shared" si="42"/>
        <v>72.785121508749853</v>
      </c>
      <c r="S65" s="64">
        <f t="shared" si="43"/>
        <v>36.392560754374927</v>
      </c>
      <c r="T65" s="64">
        <f t="shared" si="44"/>
        <v>36.392560754374927</v>
      </c>
      <c r="U65" s="64">
        <f t="shared" si="45"/>
        <v>36.392560754374927</v>
      </c>
      <c r="V65" s="64"/>
      <c r="W65" s="63">
        <v>42917</v>
      </c>
      <c r="X65" s="185">
        <f t="shared" ref="X65:Y65" si="77">AVERAGE(Z60:Z65)</f>
        <v>0</v>
      </c>
      <c r="Y65" s="185">
        <f t="shared" si="77"/>
        <v>0</v>
      </c>
      <c r="Z65" s="64">
        <f>HLOOKUP($X$1, ChartData1!$A$1:$N$364, ROW(), 0)</f>
        <v>0</v>
      </c>
      <c r="AA65" s="64">
        <f>HLOOKUP($Y$1, ChartData1!$A$1:$AK$364, ROW(), 0)</f>
        <v>0</v>
      </c>
    </row>
    <row r="66" spans="1:27" x14ac:dyDescent="0.25">
      <c r="A66" s="63">
        <v>42948</v>
      </c>
      <c r="B66" s="64">
        <f>HLOOKUP($B$1, ChartData1!$A$1:$N$364, ROW(), 0)</f>
        <v>0</v>
      </c>
      <c r="C66" s="64">
        <f>HLOOKUP($C$1, ChartData1!$A$1:$AK$364, ROW(), 0)</f>
        <v>0</v>
      </c>
      <c r="E66" s="63">
        <v>42948</v>
      </c>
      <c r="F66" s="64">
        <f>HLOOKUP($F$1,ChartData2!$A$1:$RQ$164, ROW(), 0)</f>
        <v>0</v>
      </c>
      <c r="G66" s="64">
        <f t="shared" si="7"/>
        <v>51.447317736875227</v>
      </c>
      <c r="H66" s="64">
        <f t="shared" si="8"/>
        <v>36.392560754374919</v>
      </c>
      <c r="I66" s="64">
        <f t="shared" si="9"/>
        <v>36.392560754374927</v>
      </c>
      <c r="J66" s="64">
        <f t="shared" si="10"/>
        <v>72.785121508749853</v>
      </c>
      <c r="K66" s="64">
        <f t="shared" si="11"/>
        <v>36.392560754374927</v>
      </c>
      <c r="L66" s="64">
        <f t="shared" si="0"/>
        <v>36.392560754374927</v>
      </c>
      <c r="M66" s="64">
        <f t="shared" si="12"/>
        <v>36.392560754374927</v>
      </c>
      <c r="O66" s="64">
        <f t="shared" ref="O66:O79" si="78">$AD$5-$AD$6-$AD$6-$AD$6</f>
        <v>51.447317736875227</v>
      </c>
      <c r="P66" s="64">
        <f t="shared" si="13"/>
        <v>36.392560754374919</v>
      </c>
      <c r="Q66" s="64">
        <f t="shared" ref="Q66:Q79" si="79">($AD$5-$AD$6)-($AD$5-$AD$6-$AD$6)</f>
        <v>36.392560754374927</v>
      </c>
      <c r="R66" s="64">
        <f t="shared" ref="R66:R79" si="80">($AD$5+$AD$6)-($AD$5-$AD$6)</f>
        <v>72.785121508749853</v>
      </c>
      <c r="S66" s="64">
        <f t="shared" ref="S66:S79" si="81">($AD$5+$AD$6+$AD$6)-($AD$5+$AD$6)</f>
        <v>36.392560754374927</v>
      </c>
      <c r="T66" s="64">
        <f t="shared" ref="T66:T79" si="82">($AD$5+$AD$6+$AD$6+$AD$6)-($AD$5+$AD$6+$AD$6)</f>
        <v>36.392560754374927</v>
      </c>
      <c r="U66" s="64">
        <f t="shared" ref="U66:U79" si="83">($AD$5+$AD$6+$AD$6+$AD$6+$AD$6)-($AD$5+$AD$6+$AD$6+$AD$6)</f>
        <v>36.392560754374927</v>
      </c>
      <c r="V66" s="64"/>
      <c r="W66" s="63">
        <v>42948</v>
      </c>
      <c r="X66" s="185">
        <f t="shared" ref="X66:Y66" si="84">AVERAGE(Z61:Z66)</f>
        <v>0</v>
      </c>
      <c r="Y66" s="185">
        <f t="shared" si="84"/>
        <v>0</v>
      </c>
      <c r="Z66" s="64">
        <f>HLOOKUP($X$1, ChartData1!$A$1:$N$364, ROW(), 0)</f>
        <v>0</v>
      </c>
      <c r="AA66" s="64">
        <f>HLOOKUP($Y$1, ChartData1!$A$1:$AK$364, ROW(), 0)</f>
        <v>0</v>
      </c>
    </row>
    <row r="67" spans="1:27" x14ac:dyDescent="0.25">
      <c r="A67" s="63">
        <v>42979</v>
      </c>
      <c r="B67" s="64">
        <f>HLOOKUP($B$1, ChartData1!$A$1:$N$364, ROW(), 0)</f>
        <v>0</v>
      </c>
      <c r="C67" s="64">
        <f>HLOOKUP($C$1, ChartData1!$A$1:$AK$364, ROW(), 0)</f>
        <v>0</v>
      </c>
      <c r="E67" s="63">
        <v>42979</v>
      </c>
      <c r="F67" s="64">
        <f>HLOOKUP($F$1,ChartData2!$A$1:$RQ$164, ROW(), 0)</f>
        <v>0</v>
      </c>
      <c r="G67" s="64">
        <f t="shared" ref="G67:G79" si="85">IF(O67&lt;0,"0",O67)</f>
        <v>51.447317736875227</v>
      </c>
      <c r="H67" s="64">
        <f t="shared" ref="H67:H79" si="86">IF(SUM(O67:P67)&lt;0,"0",SUM(O67:P67))-G67</f>
        <v>36.392560754374919</v>
      </c>
      <c r="I67" s="64">
        <f t="shared" ref="I67:I79" si="87">IF(SUM(O67:Q67)&lt;0,"0",SUM(O67:Q67))-SUM(G67:H67)</f>
        <v>36.392560754374927</v>
      </c>
      <c r="J67" s="64">
        <f t="shared" ref="J67:J79" si="88">IF(SUM(O67:R67)&lt;0,"0",SUM(O67:R67))-SUM(G67:I67)</f>
        <v>72.785121508749853</v>
      </c>
      <c r="K67" s="64">
        <f t="shared" ref="K67:K79" si="89">IF(SUM(O67:S67)&lt;0,"0",SUM(O67:S67))-SUM(G67:J67)</f>
        <v>36.392560754374927</v>
      </c>
      <c r="L67" s="64">
        <f t="shared" ref="L67:L79" si="90">IF(SUM(O67:T67)&lt;0,"0",SUM(O67:T67))-SUM(G67:K67)</f>
        <v>36.392560754374927</v>
      </c>
      <c r="M67" s="64">
        <f t="shared" ref="M67:M79" si="91">IF(SUM(O67:U67)&lt;0,"0",SUM(O67:U67))-SUM(G67:L67)</f>
        <v>36.392560754374927</v>
      </c>
      <c r="O67" s="64">
        <f t="shared" si="78"/>
        <v>51.447317736875227</v>
      </c>
      <c r="P67" s="64">
        <f t="shared" ref="P67:P79" si="92">($AD$5-$AD$6-$AD$6)-($AD$5-$AD$6-$AD$6-$AD$6)</f>
        <v>36.392560754374919</v>
      </c>
      <c r="Q67" s="64">
        <f t="shared" si="79"/>
        <v>36.392560754374927</v>
      </c>
      <c r="R67" s="64">
        <f t="shared" si="80"/>
        <v>72.785121508749853</v>
      </c>
      <c r="S67" s="64">
        <f t="shared" si="81"/>
        <v>36.392560754374927</v>
      </c>
      <c r="T67" s="64">
        <f t="shared" si="82"/>
        <v>36.392560754374927</v>
      </c>
      <c r="U67" s="64">
        <f t="shared" si="83"/>
        <v>36.392560754374927</v>
      </c>
      <c r="V67" s="64"/>
      <c r="W67" s="63">
        <v>42979</v>
      </c>
      <c r="X67" s="185">
        <f t="shared" ref="X67:Y67" si="93">AVERAGE(Z62:Z67)</f>
        <v>0</v>
      </c>
      <c r="Y67" s="185">
        <f t="shared" si="93"/>
        <v>0</v>
      </c>
      <c r="Z67" s="64">
        <f>HLOOKUP($X$1, ChartData1!$A$1:$N$364, ROW(), 0)</f>
        <v>0</v>
      </c>
      <c r="AA67" s="64">
        <f>HLOOKUP($Y$1, ChartData1!$A$1:$AK$364, ROW(), 0)</f>
        <v>0</v>
      </c>
    </row>
    <row r="68" spans="1:27" x14ac:dyDescent="0.25">
      <c r="A68" s="63">
        <v>43009</v>
      </c>
      <c r="B68" s="64">
        <f>HLOOKUP($B$1, ChartData1!$A$1:$N$364, ROW(), 0)</f>
        <v>0</v>
      </c>
      <c r="C68" s="64">
        <f>HLOOKUP($C$1, ChartData1!$A$1:$AK$364, ROW(), 0)</f>
        <v>0</v>
      </c>
      <c r="E68" s="63">
        <v>43009</v>
      </c>
      <c r="F68" s="64">
        <f>HLOOKUP($F$1,ChartData2!$A$1:$RQ$164, ROW(), 0)</f>
        <v>0</v>
      </c>
      <c r="G68" s="64">
        <f t="shared" si="85"/>
        <v>51.447317736875227</v>
      </c>
      <c r="H68" s="64">
        <f t="shared" si="86"/>
        <v>36.392560754374919</v>
      </c>
      <c r="I68" s="64">
        <f t="shared" si="87"/>
        <v>36.392560754374927</v>
      </c>
      <c r="J68" s="64">
        <f t="shared" si="88"/>
        <v>72.785121508749853</v>
      </c>
      <c r="K68" s="64">
        <f t="shared" si="89"/>
        <v>36.392560754374927</v>
      </c>
      <c r="L68" s="64">
        <f t="shared" si="90"/>
        <v>36.392560754374927</v>
      </c>
      <c r="M68" s="64">
        <f t="shared" si="91"/>
        <v>36.392560754374927</v>
      </c>
      <c r="O68" s="64">
        <f t="shared" si="78"/>
        <v>51.447317736875227</v>
      </c>
      <c r="P68" s="64">
        <f t="shared" si="92"/>
        <v>36.392560754374919</v>
      </c>
      <c r="Q68" s="64">
        <f t="shared" si="79"/>
        <v>36.392560754374927</v>
      </c>
      <c r="R68" s="64">
        <f t="shared" si="80"/>
        <v>72.785121508749853</v>
      </c>
      <c r="S68" s="64">
        <f t="shared" si="81"/>
        <v>36.392560754374927</v>
      </c>
      <c r="T68" s="64">
        <f t="shared" si="82"/>
        <v>36.392560754374927</v>
      </c>
      <c r="U68" s="64">
        <f t="shared" si="83"/>
        <v>36.392560754374927</v>
      </c>
      <c r="V68" s="64"/>
      <c r="W68" s="63">
        <v>43009</v>
      </c>
      <c r="X68" s="185">
        <f t="shared" ref="X68:Y68" si="94">AVERAGE(Z63:Z68)</f>
        <v>0</v>
      </c>
      <c r="Y68" s="185">
        <f t="shared" si="94"/>
        <v>0</v>
      </c>
      <c r="Z68" s="64">
        <f>HLOOKUP($X$1, ChartData1!$A$1:$N$364, ROW(), 0)</f>
        <v>0</v>
      </c>
      <c r="AA68" s="64">
        <f>HLOOKUP($Y$1, ChartData1!$A$1:$AK$364, ROW(), 0)</f>
        <v>0</v>
      </c>
    </row>
    <row r="69" spans="1:27" x14ac:dyDescent="0.25">
      <c r="A69" s="63">
        <v>43040</v>
      </c>
      <c r="B69" s="64">
        <f>HLOOKUP($B$1, ChartData1!$A$1:$N$364, ROW(), 0)</f>
        <v>0</v>
      </c>
      <c r="C69" s="64">
        <f>HLOOKUP($C$1, ChartData1!$A$1:$AK$364, ROW(), 0)</f>
        <v>0</v>
      </c>
      <c r="E69" s="63">
        <v>43040</v>
      </c>
      <c r="F69" s="64">
        <f>HLOOKUP($F$1,ChartData2!$A$1:$RQ$164, ROW(), 0)</f>
        <v>0</v>
      </c>
      <c r="G69" s="64">
        <f t="shared" si="85"/>
        <v>51.447317736875227</v>
      </c>
      <c r="H69" s="64">
        <f t="shared" si="86"/>
        <v>36.392560754374919</v>
      </c>
      <c r="I69" s="64">
        <f t="shared" si="87"/>
        <v>36.392560754374927</v>
      </c>
      <c r="J69" s="64">
        <f t="shared" si="88"/>
        <v>72.785121508749853</v>
      </c>
      <c r="K69" s="64">
        <f t="shared" si="89"/>
        <v>36.392560754374927</v>
      </c>
      <c r="L69" s="64">
        <f t="shared" si="90"/>
        <v>36.392560754374927</v>
      </c>
      <c r="M69" s="64">
        <f t="shared" si="91"/>
        <v>36.392560754374927</v>
      </c>
      <c r="O69" s="64">
        <f t="shared" si="78"/>
        <v>51.447317736875227</v>
      </c>
      <c r="P69" s="64">
        <f t="shared" si="92"/>
        <v>36.392560754374919</v>
      </c>
      <c r="Q69" s="64">
        <f t="shared" si="79"/>
        <v>36.392560754374927</v>
      </c>
      <c r="R69" s="64">
        <f t="shared" si="80"/>
        <v>72.785121508749853</v>
      </c>
      <c r="S69" s="64">
        <f t="shared" si="81"/>
        <v>36.392560754374927</v>
      </c>
      <c r="T69" s="64">
        <f t="shared" si="82"/>
        <v>36.392560754374927</v>
      </c>
      <c r="U69" s="64">
        <f t="shared" si="83"/>
        <v>36.392560754374927</v>
      </c>
      <c r="V69" s="64"/>
      <c r="W69" s="63">
        <v>43040</v>
      </c>
      <c r="X69" s="185">
        <f t="shared" ref="X69:Y69" si="95">AVERAGE(Z64:Z69)</f>
        <v>0</v>
      </c>
      <c r="Y69" s="185">
        <f t="shared" si="95"/>
        <v>0</v>
      </c>
      <c r="Z69" s="64">
        <f>HLOOKUP($X$1, ChartData1!$A$1:$N$364, ROW(), 0)</f>
        <v>0</v>
      </c>
      <c r="AA69" s="64">
        <f>HLOOKUP($Y$1, ChartData1!$A$1:$AK$364, ROW(), 0)</f>
        <v>0</v>
      </c>
    </row>
    <row r="70" spans="1:27" x14ac:dyDescent="0.25">
      <c r="A70" s="63">
        <v>43070</v>
      </c>
      <c r="B70" s="64">
        <f>HLOOKUP($B$1, ChartData1!$A$1:$N$364, ROW(), 0)</f>
        <v>0</v>
      </c>
      <c r="C70" s="64">
        <f>HLOOKUP($C$1, ChartData1!$A$1:$AK$364, ROW(), 0)</f>
        <v>0</v>
      </c>
      <c r="E70" s="63">
        <v>43070</v>
      </c>
      <c r="F70" s="64">
        <f>HLOOKUP($F$1,ChartData2!$A$1:$RQ$164, ROW(), 0)</f>
        <v>0</v>
      </c>
      <c r="G70" s="64">
        <f t="shared" si="85"/>
        <v>51.447317736875227</v>
      </c>
      <c r="H70" s="64">
        <f t="shared" si="86"/>
        <v>36.392560754374919</v>
      </c>
      <c r="I70" s="64">
        <f t="shared" si="87"/>
        <v>36.392560754374927</v>
      </c>
      <c r="J70" s="64">
        <f t="shared" si="88"/>
        <v>72.785121508749853</v>
      </c>
      <c r="K70" s="64">
        <f t="shared" si="89"/>
        <v>36.392560754374927</v>
      </c>
      <c r="L70" s="64">
        <f t="shared" si="90"/>
        <v>36.392560754374927</v>
      </c>
      <c r="M70" s="64">
        <f t="shared" si="91"/>
        <v>36.392560754374927</v>
      </c>
      <c r="O70" s="64">
        <f t="shared" si="78"/>
        <v>51.447317736875227</v>
      </c>
      <c r="P70" s="64">
        <f t="shared" si="92"/>
        <v>36.392560754374919</v>
      </c>
      <c r="Q70" s="64">
        <f t="shared" si="79"/>
        <v>36.392560754374927</v>
      </c>
      <c r="R70" s="64">
        <f t="shared" si="80"/>
        <v>72.785121508749853</v>
      </c>
      <c r="S70" s="64">
        <f t="shared" si="81"/>
        <v>36.392560754374927</v>
      </c>
      <c r="T70" s="64">
        <f t="shared" si="82"/>
        <v>36.392560754374927</v>
      </c>
      <c r="U70" s="64">
        <f t="shared" si="83"/>
        <v>36.392560754374927</v>
      </c>
      <c r="V70" s="64"/>
      <c r="W70" s="63">
        <v>43070</v>
      </c>
      <c r="X70" s="185">
        <f t="shared" ref="X70:Y70" si="96">AVERAGE(Z65:Z70)</f>
        <v>0</v>
      </c>
      <c r="Y70" s="185">
        <f t="shared" si="96"/>
        <v>0</v>
      </c>
      <c r="Z70" s="64">
        <f>HLOOKUP($X$1, ChartData1!$A$1:$N$364, ROW(), 0)</f>
        <v>0</v>
      </c>
      <c r="AA70" s="64">
        <f>HLOOKUP($Y$1, ChartData1!$A$1:$AK$364, ROW(), 0)</f>
        <v>0</v>
      </c>
    </row>
    <row r="71" spans="1:27" x14ac:dyDescent="0.25">
      <c r="A71" s="63">
        <v>43101</v>
      </c>
      <c r="B71" s="64">
        <f>HLOOKUP($B$1, ChartData1!$A$1:$N$364, ROW(), 0)</f>
        <v>0</v>
      </c>
      <c r="C71" s="64">
        <f>HLOOKUP($C$1, ChartData1!$A$1:$AK$364, ROW(), 0)</f>
        <v>0</v>
      </c>
      <c r="E71" s="63">
        <v>43101</v>
      </c>
      <c r="F71" s="64">
        <f>HLOOKUP($F$1,ChartData2!$A$1:$RQ$164, ROW(), 0)</f>
        <v>0</v>
      </c>
      <c r="G71" s="64">
        <f t="shared" si="85"/>
        <v>51.447317736875227</v>
      </c>
      <c r="H71" s="64">
        <f t="shared" si="86"/>
        <v>36.392560754374919</v>
      </c>
      <c r="I71" s="64">
        <f t="shared" si="87"/>
        <v>36.392560754374927</v>
      </c>
      <c r="J71" s="64">
        <f t="shared" si="88"/>
        <v>72.785121508749853</v>
      </c>
      <c r="K71" s="64">
        <f t="shared" si="89"/>
        <v>36.392560754374927</v>
      </c>
      <c r="L71" s="64">
        <f t="shared" si="90"/>
        <v>36.392560754374927</v>
      </c>
      <c r="M71" s="64">
        <f t="shared" si="91"/>
        <v>36.392560754374927</v>
      </c>
      <c r="O71" s="64">
        <f t="shared" si="78"/>
        <v>51.447317736875227</v>
      </c>
      <c r="P71" s="64">
        <f t="shared" si="92"/>
        <v>36.392560754374919</v>
      </c>
      <c r="Q71" s="64">
        <f t="shared" si="79"/>
        <v>36.392560754374927</v>
      </c>
      <c r="R71" s="64">
        <f t="shared" si="80"/>
        <v>72.785121508749853</v>
      </c>
      <c r="S71" s="64">
        <f t="shared" si="81"/>
        <v>36.392560754374927</v>
      </c>
      <c r="T71" s="64">
        <f t="shared" si="82"/>
        <v>36.392560754374927</v>
      </c>
      <c r="U71" s="64">
        <f t="shared" si="83"/>
        <v>36.392560754374927</v>
      </c>
      <c r="V71" s="64"/>
      <c r="W71" s="63">
        <v>43101</v>
      </c>
      <c r="X71" s="185">
        <f t="shared" ref="X71:Y71" si="97">AVERAGE(Z66:Z71)</f>
        <v>0</v>
      </c>
      <c r="Y71" s="185">
        <f t="shared" si="97"/>
        <v>0</v>
      </c>
      <c r="Z71" s="64">
        <f>HLOOKUP($X$1, ChartData1!$A$1:$N$364, ROW(), 0)</f>
        <v>0</v>
      </c>
      <c r="AA71" s="64">
        <f>HLOOKUP($Y$1, ChartData1!$A$1:$AK$364, ROW(), 0)</f>
        <v>0</v>
      </c>
    </row>
    <row r="72" spans="1:27" x14ac:dyDescent="0.25">
      <c r="A72" s="63">
        <v>43132</v>
      </c>
      <c r="B72" s="64">
        <f>HLOOKUP($B$1, ChartData1!$A$1:$N$364, ROW(), 0)</f>
        <v>0</v>
      </c>
      <c r="C72" s="64">
        <f>HLOOKUP($C$1, ChartData1!$A$1:$AK$364, ROW(), 0)</f>
        <v>0</v>
      </c>
      <c r="E72" s="63">
        <v>43132</v>
      </c>
      <c r="F72" s="64">
        <f>HLOOKUP($F$1,ChartData2!$A$1:$RQ$164, ROW(), 0)</f>
        <v>0</v>
      </c>
      <c r="G72" s="64">
        <f t="shared" si="85"/>
        <v>51.447317736875227</v>
      </c>
      <c r="H72" s="64">
        <f t="shared" si="86"/>
        <v>36.392560754374919</v>
      </c>
      <c r="I72" s="64">
        <f t="shared" si="87"/>
        <v>36.392560754374927</v>
      </c>
      <c r="J72" s="64">
        <f t="shared" si="88"/>
        <v>72.785121508749853</v>
      </c>
      <c r="K72" s="64">
        <f t="shared" si="89"/>
        <v>36.392560754374927</v>
      </c>
      <c r="L72" s="64">
        <f t="shared" si="90"/>
        <v>36.392560754374927</v>
      </c>
      <c r="M72" s="64">
        <f t="shared" si="91"/>
        <v>36.392560754374927</v>
      </c>
      <c r="O72" s="64">
        <f t="shared" si="78"/>
        <v>51.447317736875227</v>
      </c>
      <c r="P72" s="64">
        <f t="shared" si="92"/>
        <v>36.392560754374919</v>
      </c>
      <c r="Q72" s="64">
        <f t="shared" si="79"/>
        <v>36.392560754374927</v>
      </c>
      <c r="R72" s="64">
        <f t="shared" si="80"/>
        <v>72.785121508749853</v>
      </c>
      <c r="S72" s="64">
        <f t="shared" si="81"/>
        <v>36.392560754374927</v>
      </c>
      <c r="T72" s="64">
        <f t="shared" si="82"/>
        <v>36.392560754374927</v>
      </c>
      <c r="U72" s="64">
        <f t="shared" si="83"/>
        <v>36.392560754374927</v>
      </c>
      <c r="V72" s="64"/>
      <c r="W72" s="63">
        <v>43132</v>
      </c>
      <c r="X72" s="185">
        <f t="shared" ref="X72:Y72" si="98">AVERAGE(Z67:Z72)</f>
        <v>0</v>
      </c>
      <c r="Y72" s="185">
        <f t="shared" si="98"/>
        <v>0</v>
      </c>
      <c r="Z72" s="64">
        <f>HLOOKUP($X$1, ChartData1!$A$1:$N$364, ROW(), 0)</f>
        <v>0</v>
      </c>
      <c r="AA72" s="64">
        <f>HLOOKUP($Y$1, ChartData1!$A$1:$AK$364, ROW(), 0)</f>
        <v>0</v>
      </c>
    </row>
    <row r="73" spans="1:27" x14ac:dyDescent="0.25">
      <c r="A73" s="63">
        <v>43160</v>
      </c>
      <c r="B73" s="64">
        <f>HLOOKUP($B$1, ChartData1!$A$1:$N$364, ROW(), 0)</f>
        <v>0</v>
      </c>
      <c r="C73" s="64">
        <f>HLOOKUP($C$1, ChartData1!$A$1:$AK$364, ROW(), 0)</f>
        <v>0</v>
      </c>
      <c r="E73" s="63">
        <v>43160</v>
      </c>
      <c r="F73" s="64">
        <f>HLOOKUP($F$1,ChartData2!$A$1:$RQ$164, ROW(), 0)</f>
        <v>0</v>
      </c>
      <c r="G73" s="64">
        <f t="shared" si="85"/>
        <v>51.447317736875227</v>
      </c>
      <c r="H73" s="64">
        <f t="shared" si="86"/>
        <v>36.392560754374919</v>
      </c>
      <c r="I73" s="64">
        <f t="shared" si="87"/>
        <v>36.392560754374927</v>
      </c>
      <c r="J73" s="64">
        <f t="shared" si="88"/>
        <v>72.785121508749853</v>
      </c>
      <c r="K73" s="64">
        <f t="shared" si="89"/>
        <v>36.392560754374927</v>
      </c>
      <c r="L73" s="64">
        <f t="shared" si="90"/>
        <v>36.392560754374927</v>
      </c>
      <c r="M73" s="64">
        <f t="shared" si="91"/>
        <v>36.392560754374927</v>
      </c>
      <c r="O73" s="64">
        <f t="shared" si="78"/>
        <v>51.447317736875227</v>
      </c>
      <c r="P73" s="64">
        <f t="shared" si="92"/>
        <v>36.392560754374919</v>
      </c>
      <c r="Q73" s="64">
        <f t="shared" si="79"/>
        <v>36.392560754374927</v>
      </c>
      <c r="R73" s="64">
        <f t="shared" si="80"/>
        <v>72.785121508749853</v>
      </c>
      <c r="S73" s="64">
        <f t="shared" si="81"/>
        <v>36.392560754374927</v>
      </c>
      <c r="T73" s="64">
        <f t="shared" si="82"/>
        <v>36.392560754374927</v>
      </c>
      <c r="U73" s="64">
        <f t="shared" si="83"/>
        <v>36.392560754374927</v>
      </c>
      <c r="V73" s="64"/>
      <c r="W73" s="63">
        <v>43160</v>
      </c>
      <c r="X73" s="185">
        <f t="shared" ref="X73:Y73" si="99">AVERAGE(Z68:Z73)</f>
        <v>0</v>
      </c>
      <c r="Y73" s="185">
        <f t="shared" si="99"/>
        <v>0</v>
      </c>
      <c r="Z73" s="64">
        <f>HLOOKUP($X$1, ChartData1!$A$1:$N$364, ROW(), 0)</f>
        <v>0</v>
      </c>
      <c r="AA73" s="64">
        <f>HLOOKUP($Y$1, ChartData1!$A$1:$AK$364, ROW(), 0)</f>
        <v>0</v>
      </c>
    </row>
    <row r="74" spans="1:27" x14ac:dyDescent="0.25">
      <c r="A74" s="63">
        <v>43191</v>
      </c>
      <c r="B74" s="64">
        <f>HLOOKUP($B$1, ChartData1!$A$1:$N$364, ROW(), 0)</f>
        <v>0</v>
      </c>
      <c r="C74" s="64">
        <f>HLOOKUP($C$1, ChartData1!$A$1:$AK$364, ROW(), 0)</f>
        <v>0</v>
      </c>
      <c r="E74" s="63">
        <v>43191</v>
      </c>
      <c r="F74" s="64">
        <f>HLOOKUP($F$1,ChartData2!$A$1:$RQ$164, ROW(), 0)</f>
        <v>0</v>
      </c>
      <c r="G74" s="64">
        <f t="shared" si="85"/>
        <v>51.447317736875227</v>
      </c>
      <c r="H74" s="64">
        <f t="shared" si="86"/>
        <v>36.392560754374919</v>
      </c>
      <c r="I74" s="64">
        <f t="shared" si="87"/>
        <v>36.392560754374927</v>
      </c>
      <c r="J74" s="64">
        <f t="shared" si="88"/>
        <v>72.785121508749853</v>
      </c>
      <c r="K74" s="64">
        <f t="shared" si="89"/>
        <v>36.392560754374927</v>
      </c>
      <c r="L74" s="64">
        <f t="shared" si="90"/>
        <v>36.392560754374927</v>
      </c>
      <c r="M74" s="64">
        <f t="shared" si="91"/>
        <v>36.392560754374927</v>
      </c>
      <c r="O74" s="64">
        <f t="shared" si="78"/>
        <v>51.447317736875227</v>
      </c>
      <c r="P74" s="64">
        <f t="shared" si="92"/>
        <v>36.392560754374919</v>
      </c>
      <c r="Q74" s="64">
        <f t="shared" si="79"/>
        <v>36.392560754374927</v>
      </c>
      <c r="R74" s="64">
        <f t="shared" si="80"/>
        <v>72.785121508749853</v>
      </c>
      <c r="S74" s="64">
        <f t="shared" si="81"/>
        <v>36.392560754374927</v>
      </c>
      <c r="T74" s="64">
        <f t="shared" si="82"/>
        <v>36.392560754374927</v>
      </c>
      <c r="U74" s="64">
        <f t="shared" si="83"/>
        <v>36.392560754374927</v>
      </c>
      <c r="V74" s="64"/>
      <c r="W74" s="63">
        <v>43191</v>
      </c>
      <c r="X74" s="185">
        <f t="shared" ref="X74:Y74" si="100">AVERAGE(Z69:Z74)</f>
        <v>0</v>
      </c>
      <c r="Y74" s="185">
        <f t="shared" si="100"/>
        <v>0</v>
      </c>
      <c r="Z74" s="64">
        <f>HLOOKUP($X$1, ChartData1!$A$1:$N$364, ROW(), 0)</f>
        <v>0</v>
      </c>
      <c r="AA74" s="64">
        <f>HLOOKUP($Y$1, ChartData1!$A$1:$AK$364, ROW(), 0)</f>
        <v>0</v>
      </c>
    </row>
    <row r="75" spans="1:27" x14ac:dyDescent="0.25">
      <c r="A75" s="63">
        <v>43221</v>
      </c>
      <c r="B75" s="64">
        <f>HLOOKUP($B$1, ChartData1!$A$1:$N$364, ROW(), 0)</f>
        <v>0</v>
      </c>
      <c r="C75" s="64">
        <f>HLOOKUP($C$1, ChartData1!$A$1:$AK$364, ROW(), 0)</f>
        <v>0</v>
      </c>
      <c r="E75" s="63">
        <v>43221</v>
      </c>
      <c r="F75" s="64">
        <f>HLOOKUP($F$1,ChartData2!$A$1:$RQ$164, ROW(), 0)</f>
        <v>0</v>
      </c>
      <c r="G75" s="64">
        <f t="shared" si="85"/>
        <v>51.447317736875227</v>
      </c>
      <c r="H75" s="64">
        <f t="shared" si="86"/>
        <v>36.392560754374919</v>
      </c>
      <c r="I75" s="64">
        <f t="shared" si="87"/>
        <v>36.392560754374927</v>
      </c>
      <c r="J75" s="64">
        <f t="shared" si="88"/>
        <v>72.785121508749853</v>
      </c>
      <c r="K75" s="64">
        <f t="shared" si="89"/>
        <v>36.392560754374927</v>
      </c>
      <c r="L75" s="64">
        <f t="shared" si="90"/>
        <v>36.392560754374927</v>
      </c>
      <c r="M75" s="64">
        <f t="shared" si="91"/>
        <v>36.392560754374927</v>
      </c>
      <c r="O75" s="64">
        <f t="shared" si="78"/>
        <v>51.447317736875227</v>
      </c>
      <c r="P75" s="64">
        <f t="shared" si="92"/>
        <v>36.392560754374919</v>
      </c>
      <c r="Q75" s="64">
        <f t="shared" si="79"/>
        <v>36.392560754374927</v>
      </c>
      <c r="R75" s="64">
        <f t="shared" si="80"/>
        <v>72.785121508749853</v>
      </c>
      <c r="S75" s="64">
        <f t="shared" si="81"/>
        <v>36.392560754374927</v>
      </c>
      <c r="T75" s="64">
        <f t="shared" si="82"/>
        <v>36.392560754374927</v>
      </c>
      <c r="U75" s="64">
        <f t="shared" si="83"/>
        <v>36.392560754374927</v>
      </c>
      <c r="V75" s="64"/>
      <c r="W75" s="63">
        <v>43221</v>
      </c>
      <c r="X75" s="185">
        <f t="shared" ref="X75:Y75" si="101">AVERAGE(Z70:Z75)</f>
        <v>0</v>
      </c>
      <c r="Y75" s="185">
        <f t="shared" si="101"/>
        <v>0</v>
      </c>
      <c r="Z75" s="64">
        <f>HLOOKUP($X$1, ChartData1!$A$1:$N$364, ROW(), 0)</f>
        <v>0</v>
      </c>
      <c r="AA75" s="64">
        <f>HLOOKUP($Y$1, ChartData1!$A$1:$AK$364, ROW(), 0)</f>
        <v>0</v>
      </c>
    </row>
    <row r="76" spans="1:27" x14ac:dyDescent="0.25">
      <c r="A76" s="63">
        <v>43252</v>
      </c>
      <c r="B76" s="64">
        <f>HLOOKUP($B$1, ChartData1!$A$1:$N$364, ROW(), 0)</f>
        <v>0</v>
      </c>
      <c r="C76" s="64">
        <f>HLOOKUP($C$1, ChartData1!$A$1:$AK$364, ROW(), 0)</f>
        <v>0</v>
      </c>
      <c r="E76" s="63">
        <v>43252</v>
      </c>
      <c r="F76" s="64">
        <f>HLOOKUP($F$1,ChartData2!$A$1:$RQ$164, ROW(), 0)</f>
        <v>0</v>
      </c>
      <c r="G76" s="64">
        <f t="shared" si="85"/>
        <v>51.447317736875227</v>
      </c>
      <c r="H76" s="64">
        <f t="shared" si="86"/>
        <v>36.392560754374919</v>
      </c>
      <c r="I76" s="64">
        <f t="shared" si="87"/>
        <v>36.392560754374927</v>
      </c>
      <c r="J76" s="64">
        <f t="shared" si="88"/>
        <v>72.785121508749853</v>
      </c>
      <c r="K76" s="64">
        <f t="shared" si="89"/>
        <v>36.392560754374927</v>
      </c>
      <c r="L76" s="64">
        <f t="shared" si="90"/>
        <v>36.392560754374927</v>
      </c>
      <c r="M76" s="64">
        <f t="shared" si="91"/>
        <v>36.392560754374927</v>
      </c>
      <c r="O76" s="64">
        <f t="shared" si="78"/>
        <v>51.447317736875227</v>
      </c>
      <c r="P76" s="64">
        <f t="shared" si="92"/>
        <v>36.392560754374919</v>
      </c>
      <c r="Q76" s="64">
        <f t="shared" si="79"/>
        <v>36.392560754374927</v>
      </c>
      <c r="R76" s="64">
        <f t="shared" si="80"/>
        <v>72.785121508749853</v>
      </c>
      <c r="S76" s="64">
        <f t="shared" si="81"/>
        <v>36.392560754374927</v>
      </c>
      <c r="T76" s="64">
        <f t="shared" si="82"/>
        <v>36.392560754374927</v>
      </c>
      <c r="U76" s="64">
        <f t="shared" si="83"/>
        <v>36.392560754374927</v>
      </c>
      <c r="V76" s="64"/>
      <c r="W76" s="63">
        <v>43252</v>
      </c>
      <c r="X76" s="185">
        <f t="shared" ref="X76:Y76" si="102">AVERAGE(Z71:Z76)</f>
        <v>0</v>
      </c>
      <c r="Y76" s="185">
        <f t="shared" si="102"/>
        <v>0</v>
      </c>
      <c r="Z76" s="64">
        <f>HLOOKUP($X$1, ChartData1!$A$1:$N$364, ROW(), 0)</f>
        <v>0</v>
      </c>
      <c r="AA76" s="64">
        <f>HLOOKUP($Y$1, ChartData1!$A$1:$AK$364, ROW(), 0)</f>
        <v>0</v>
      </c>
    </row>
    <row r="77" spans="1:27" x14ac:dyDescent="0.25">
      <c r="A77" s="63">
        <v>43282</v>
      </c>
      <c r="B77" s="64">
        <f>HLOOKUP($B$1, ChartData1!$A$1:$N$364, ROW(), 0)</f>
        <v>0</v>
      </c>
      <c r="C77" s="64">
        <f>HLOOKUP($C$1, ChartData1!$A$1:$AK$364, ROW(), 0)</f>
        <v>0</v>
      </c>
      <c r="E77" s="63">
        <v>43282</v>
      </c>
      <c r="F77" s="64">
        <f>HLOOKUP($F$1,ChartData2!$A$1:$RQ$164, ROW(), 0)</f>
        <v>0</v>
      </c>
      <c r="G77" s="64">
        <f t="shared" si="85"/>
        <v>51.447317736875227</v>
      </c>
      <c r="H77" s="64">
        <f t="shared" si="86"/>
        <v>36.392560754374919</v>
      </c>
      <c r="I77" s="64">
        <f t="shared" si="87"/>
        <v>36.392560754374927</v>
      </c>
      <c r="J77" s="64">
        <f t="shared" si="88"/>
        <v>72.785121508749853</v>
      </c>
      <c r="K77" s="64">
        <f t="shared" si="89"/>
        <v>36.392560754374927</v>
      </c>
      <c r="L77" s="64">
        <f t="shared" si="90"/>
        <v>36.392560754374927</v>
      </c>
      <c r="M77" s="64">
        <f t="shared" si="91"/>
        <v>36.392560754374927</v>
      </c>
      <c r="O77" s="64">
        <f t="shared" si="78"/>
        <v>51.447317736875227</v>
      </c>
      <c r="P77" s="64">
        <f t="shared" si="92"/>
        <v>36.392560754374919</v>
      </c>
      <c r="Q77" s="64">
        <f t="shared" si="79"/>
        <v>36.392560754374927</v>
      </c>
      <c r="R77" s="64">
        <f t="shared" si="80"/>
        <v>72.785121508749853</v>
      </c>
      <c r="S77" s="64">
        <f t="shared" si="81"/>
        <v>36.392560754374927</v>
      </c>
      <c r="T77" s="64">
        <f t="shared" si="82"/>
        <v>36.392560754374927</v>
      </c>
      <c r="U77" s="64">
        <f t="shared" si="83"/>
        <v>36.392560754374927</v>
      </c>
      <c r="V77" s="64"/>
      <c r="W77" s="63">
        <v>43282</v>
      </c>
      <c r="X77" s="185">
        <f t="shared" ref="X77:Y77" si="103">AVERAGE(Z72:Z77)</f>
        <v>0</v>
      </c>
      <c r="Y77" s="185">
        <f t="shared" si="103"/>
        <v>0</v>
      </c>
      <c r="Z77" s="64">
        <f>HLOOKUP($X$1, ChartData1!$A$1:$N$364, ROW(), 0)</f>
        <v>0</v>
      </c>
      <c r="AA77" s="64">
        <f>HLOOKUP($Y$1, ChartData1!$A$1:$AK$364, ROW(), 0)</f>
        <v>0</v>
      </c>
    </row>
    <row r="78" spans="1:27" x14ac:dyDescent="0.25">
      <c r="A78" s="63">
        <v>43313</v>
      </c>
      <c r="B78" s="64">
        <f>HLOOKUP($B$1, ChartData1!$A$1:$N$364, ROW(), 0)</f>
        <v>0</v>
      </c>
      <c r="C78" s="64">
        <f>HLOOKUP($C$1, ChartData1!$A$1:$AK$364, ROW(), 0)</f>
        <v>0</v>
      </c>
      <c r="E78" s="63">
        <v>43313</v>
      </c>
      <c r="F78" s="64">
        <f>HLOOKUP($F$1,ChartData2!$A$1:$RQ$164, ROW(), 0)</f>
        <v>0</v>
      </c>
      <c r="G78" s="64">
        <f t="shared" si="85"/>
        <v>51.447317736875227</v>
      </c>
      <c r="H78" s="64">
        <f t="shared" si="86"/>
        <v>36.392560754374919</v>
      </c>
      <c r="I78" s="64">
        <f t="shared" si="87"/>
        <v>36.392560754374927</v>
      </c>
      <c r="J78" s="64">
        <f t="shared" si="88"/>
        <v>72.785121508749853</v>
      </c>
      <c r="K78" s="64">
        <f t="shared" si="89"/>
        <v>36.392560754374927</v>
      </c>
      <c r="L78" s="64">
        <f t="shared" si="90"/>
        <v>36.392560754374927</v>
      </c>
      <c r="M78" s="64">
        <f t="shared" si="91"/>
        <v>36.392560754374927</v>
      </c>
      <c r="O78" s="64">
        <f t="shared" si="78"/>
        <v>51.447317736875227</v>
      </c>
      <c r="P78" s="64">
        <f t="shared" si="92"/>
        <v>36.392560754374919</v>
      </c>
      <c r="Q78" s="64">
        <f t="shared" si="79"/>
        <v>36.392560754374927</v>
      </c>
      <c r="R78" s="64">
        <f t="shared" si="80"/>
        <v>72.785121508749853</v>
      </c>
      <c r="S78" s="64">
        <f t="shared" si="81"/>
        <v>36.392560754374927</v>
      </c>
      <c r="T78" s="64">
        <f t="shared" si="82"/>
        <v>36.392560754374927</v>
      </c>
      <c r="U78" s="64">
        <f t="shared" si="83"/>
        <v>36.392560754374927</v>
      </c>
      <c r="V78" s="64"/>
      <c r="W78" s="63">
        <v>43313</v>
      </c>
      <c r="X78" s="185">
        <f t="shared" ref="X78:Y78" si="104">AVERAGE(Z73:Z78)</f>
        <v>0</v>
      </c>
      <c r="Y78" s="185">
        <f t="shared" si="104"/>
        <v>0</v>
      </c>
      <c r="Z78" s="64">
        <f>HLOOKUP($X$1, ChartData1!$A$1:$N$364, ROW(), 0)</f>
        <v>0</v>
      </c>
      <c r="AA78" s="64">
        <f>HLOOKUP($Y$1, ChartData1!$A$1:$AK$364, ROW(), 0)</f>
        <v>0</v>
      </c>
    </row>
    <row r="79" spans="1:27" x14ac:dyDescent="0.25">
      <c r="A79" s="63">
        <v>43344</v>
      </c>
      <c r="B79" s="64">
        <f>HLOOKUP($B$1, ChartData1!$A$1:$N$364, ROW(), 0)</f>
        <v>0</v>
      </c>
      <c r="C79" s="64">
        <f>HLOOKUP($C$1, ChartData1!$A$1:$AK$364, ROW(), 0)</f>
        <v>0</v>
      </c>
      <c r="E79" s="63">
        <v>43344</v>
      </c>
      <c r="F79" s="64">
        <f>HLOOKUP($F$1,ChartData2!$A$1:$RQ$164, ROW(), 0)</f>
        <v>0</v>
      </c>
      <c r="G79" s="64">
        <f t="shared" si="85"/>
        <v>51.447317736875227</v>
      </c>
      <c r="H79" s="64">
        <f t="shared" si="86"/>
        <v>36.392560754374919</v>
      </c>
      <c r="I79" s="64">
        <f t="shared" si="87"/>
        <v>36.392560754374927</v>
      </c>
      <c r="J79" s="64">
        <f t="shared" si="88"/>
        <v>72.785121508749853</v>
      </c>
      <c r="K79" s="64">
        <f t="shared" si="89"/>
        <v>36.392560754374927</v>
      </c>
      <c r="L79" s="64">
        <f t="shared" si="90"/>
        <v>36.392560754374927</v>
      </c>
      <c r="M79" s="64">
        <f t="shared" si="91"/>
        <v>36.392560754374927</v>
      </c>
      <c r="O79" s="64">
        <f t="shared" si="78"/>
        <v>51.447317736875227</v>
      </c>
      <c r="P79" s="64">
        <f t="shared" si="92"/>
        <v>36.392560754374919</v>
      </c>
      <c r="Q79" s="64">
        <f t="shared" si="79"/>
        <v>36.392560754374927</v>
      </c>
      <c r="R79" s="64">
        <f t="shared" si="80"/>
        <v>72.785121508749853</v>
      </c>
      <c r="S79" s="64">
        <f t="shared" si="81"/>
        <v>36.392560754374927</v>
      </c>
      <c r="T79" s="64">
        <f t="shared" si="82"/>
        <v>36.392560754374927</v>
      </c>
      <c r="U79" s="64">
        <f t="shared" si="83"/>
        <v>36.392560754374927</v>
      </c>
      <c r="V79" s="64"/>
      <c r="W79" s="63">
        <v>43344</v>
      </c>
      <c r="X79" s="185">
        <f t="shared" ref="X79:Y79" si="105">AVERAGE(Z74:Z79)</f>
        <v>0</v>
      </c>
      <c r="Y79" s="185">
        <f t="shared" si="105"/>
        <v>0</v>
      </c>
      <c r="Z79" s="64">
        <f>HLOOKUP($X$1, ChartData1!$A$1:$N$364, ROW(), 0)</f>
        <v>0</v>
      </c>
      <c r="AA79" s="64">
        <f>HLOOKUP($Y$1, ChartData1!$A$1:$AK$364, ROW(), 0)</f>
        <v>0</v>
      </c>
    </row>
  </sheetData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workbookViewId="0">
      <pane ySplit="1" topLeftCell="A26" activePane="bottomLeft" state="frozen"/>
      <selection pane="bottomLeft" activeCell="D15" sqref="D15"/>
    </sheetView>
  </sheetViews>
  <sheetFormatPr defaultRowHeight="11.25" x14ac:dyDescent="0.2"/>
  <cols>
    <col min="1" max="1" width="12.140625" style="64" customWidth="1"/>
    <col min="2" max="19" width="14.5703125" style="213" customWidth="1"/>
    <col min="20" max="16384" width="9.140625" style="64"/>
  </cols>
  <sheetData>
    <row r="1" spans="1:19" s="62" customFormat="1" ht="15" x14ac:dyDescent="0.2">
      <c r="A1" s="141" t="s">
        <v>71</v>
      </c>
      <c r="B1" s="212" t="s">
        <v>239</v>
      </c>
      <c r="C1" s="212" t="s">
        <v>72</v>
      </c>
      <c r="D1" s="212" t="s">
        <v>290</v>
      </c>
      <c r="E1" s="212" t="s">
        <v>350</v>
      </c>
      <c r="F1" s="212" t="s">
        <v>291</v>
      </c>
      <c r="G1" s="212" t="s">
        <v>383</v>
      </c>
      <c r="H1" s="212" t="s">
        <v>240</v>
      </c>
      <c r="I1" s="212" t="s">
        <v>241</v>
      </c>
      <c r="J1" s="212" t="s">
        <v>74</v>
      </c>
      <c r="K1" s="212" t="s">
        <v>242</v>
      </c>
      <c r="L1" s="212" t="s">
        <v>73</v>
      </c>
      <c r="M1" s="212" t="s">
        <v>292</v>
      </c>
      <c r="N1" s="212" t="s">
        <v>349</v>
      </c>
      <c r="O1" s="212" t="s">
        <v>293</v>
      </c>
      <c r="P1" s="212" t="s">
        <v>382</v>
      </c>
      <c r="Q1" s="212" t="s">
        <v>243</v>
      </c>
      <c r="R1" s="212" t="s">
        <v>244</v>
      </c>
      <c r="S1" s="212" t="s">
        <v>75</v>
      </c>
    </row>
    <row r="2" spans="1:19" ht="15" x14ac:dyDescent="0.2">
      <c r="A2" s="142">
        <v>41000</v>
      </c>
      <c r="B2" s="211">
        <v>39</v>
      </c>
      <c r="C2" s="211">
        <v>1</v>
      </c>
      <c r="D2" s="211"/>
      <c r="E2" s="211">
        <v>5</v>
      </c>
      <c r="F2" s="211"/>
      <c r="G2" s="211"/>
      <c r="H2" s="211">
        <v>22</v>
      </c>
      <c r="I2" s="211">
        <v>43</v>
      </c>
      <c r="J2" s="211">
        <v>110</v>
      </c>
      <c r="K2" s="211">
        <v>15</v>
      </c>
      <c r="L2" s="211">
        <v>1</v>
      </c>
      <c r="M2" s="211"/>
      <c r="N2" s="211">
        <v>2</v>
      </c>
      <c r="O2" s="211"/>
      <c r="P2" s="211"/>
      <c r="Q2" s="211">
        <v>14</v>
      </c>
      <c r="R2" s="211">
        <v>20</v>
      </c>
      <c r="S2" s="211">
        <v>52</v>
      </c>
    </row>
    <row r="3" spans="1:19" ht="15" x14ac:dyDescent="0.2">
      <c r="A3" s="142">
        <v>41030</v>
      </c>
      <c r="B3" s="211">
        <v>29</v>
      </c>
      <c r="C3" s="211"/>
      <c r="D3" s="211">
        <v>1</v>
      </c>
      <c r="E3" s="211">
        <v>5</v>
      </c>
      <c r="F3" s="211"/>
      <c r="G3" s="211"/>
      <c r="H3" s="211">
        <v>30</v>
      </c>
      <c r="I3" s="211">
        <v>22</v>
      </c>
      <c r="J3" s="211">
        <v>87</v>
      </c>
      <c r="K3" s="211">
        <v>17</v>
      </c>
      <c r="L3" s="211"/>
      <c r="M3" s="211">
        <v>1</v>
      </c>
      <c r="N3" s="211">
        <v>3</v>
      </c>
      <c r="O3" s="211"/>
      <c r="P3" s="211"/>
      <c r="Q3" s="211">
        <v>11</v>
      </c>
      <c r="R3" s="211">
        <v>14</v>
      </c>
      <c r="S3" s="211">
        <v>46</v>
      </c>
    </row>
    <row r="4" spans="1:19" ht="15" x14ac:dyDescent="0.2">
      <c r="A4" s="142">
        <v>41061</v>
      </c>
      <c r="B4" s="211">
        <v>53</v>
      </c>
      <c r="C4" s="211">
        <v>7</v>
      </c>
      <c r="D4" s="211"/>
      <c r="E4" s="211">
        <v>3</v>
      </c>
      <c r="F4" s="211"/>
      <c r="G4" s="211"/>
      <c r="H4" s="211">
        <v>25</v>
      </c>
      <c r="I4" s="211">
        <v>17</v>
      </c>
      <c r="J4" s="211">
        <v>105</v>
      </c>
      <c r="K4" s="211">
        <v>26</v>
      </c>
      <c r="L4" s="211">
        <v>3</v>
      </c>
      <c r="M4" s="211"/>
      <c r="N4" s="211">
        <v>4</v>
      </c>
      <c r="O4" s="211"/>
      <c r="P4" s="211"/>
      <c r="Q4" s="211">
        <v>16</v>
      </c>
      <c r="R4" s="211">
        <v>16</v>
      </c>
      <c r="S4" s="211">
        <v>65</v>
      </c>
    </row>
    <row r="5" spans="1:19" ht="15" x14ac:dyDescent="0.2">
      <c r="A5" s="142">
        <v>41091</v>
      </c>
      <c r="B5" s="211">
        <v>63</v>
      </c>
      <c r="C5" s="211"/>
      <c r="D5" s="211">
        <v>1</v>
      </c>
      <c r="E5" s="211">
        <v>5</v>
      </c>
      <c r="F5" s="211"/>
      <c r="G5" s="211"/>
      <c r="H5" s="211">
        <v>31</v>
      </c>
      <c r="I5" s="211">
        <v>55</v>
      </c>
      <c r="J5" s="211">
        <v>155</v>
      </c>
      <c r="K5" s="211">
        <v>26</v>
      </c>
      <c r="L5" s="211"/>
      <c r="M5" s="211">
        <v>1</v>
      </c>
      <c r="N5" s="211">
        <v>4</v>
      </c>
      <c r="O5" s="211"/>
      <c r="P5" s="211"/>
      <c r="Q5" s="211">
        <v>14</v>
      </c>
      <c r="R5" s="211">
        <v>27</v>
      </c>
      <c r="S5" s="211">
        <v>72</v>
      </c>
    </row>
    <row r="6" spans="1:19" ht="15" x14ac:dyDescent="0.2">
      <c r="A6" s="142">
        <v>41122</v>
      </c>
      <c r="B6" s="211">
        <v>51</v>
      </c>
      <c r="C6" s="211">
        <v>1</v>
      </c>
      <c r="D6" s="211">
        <v>1</v>
      </c>
      <c r="E6" s="211">
        <v>4</v>
      </c>
      <c r="F6" s="211"/>
      <c r="G6" s="211"/>
      <c r="H6" s="211">
        <v>29</v>
      </c>
      <c r="I6" s="211">
        <v>49</v>
      </c>
      <c r="J6" s="211">
        <v>135</v>
      </c>
      <c r="K6" s="211">
        <v>24</v>
      </c>
      <c r="L6" s="211">
        <v>1</v>
      </c>
      <c r="M6" s="211">
        <v>1</v>
      </c>
      <c r="N6" s="211">
        <v>3</v>
      </c>
      <c r="O6" s="211"/>
      <c r="P6" s="211"/>
      <c r="Q6" s="211">
        <v>15</v>
      </c>
      <c r="R6" s="211">
        <v>27</v>
      </c>
      <c r="S6" s="211">
        <v>71</v>
      </c>
    </row>
    <row r="7" spans="1:19" ht="15" x14ac:dyDescent="0.2">
      <c r="A7" s="142">
        <v>41153</v>
      </c>
      <c r="B7" s="211">
        <v>31</v>
      </c>
      <c r="C7" s="211">
        <v>3</v>
      </c>
      <c r="D7" s="211">
        <v>2</v>
      </c>
      <c r="E7" s="211">
        <v>4</v>
      </c>
      <c r="F7" s="211"/>
      <c r="G7" s="211"/>
      <c r="H7" s="211">
        <v>28</v>
      </c>
      <c r="I7" s="211">
        <v>21</v>
      </c>
      <c r="J7" s="211">
        <v>89</v>
      </c>
      <c r="K7" s="211">
        <v>19</v>
      </c>
      <c r="L7" s="211">
        <v>2</v>
      </c>
      <c r="M7" s="211">
        <v>1</v>
      </c>
      <c r="N7" s="211">
        <v>3</v>
      </c>
      <c r="O7" s="211"/>
      <c r="P7" s="211"/>
      <c r="Q7" s="211">
        <v>21</v>
      </c>
      <c r="R7" s="211">
        <v>21</v>
      </c>
      <c r="S7" s="211">
        <v>67</v>
      </c>
    </row>
    <row r="8" spans="1:19" ht="15" x14ac:dyDescent="0.2">
      <c r="A8" s="142">
        <v>41183</v>
      </c>
      <c r="B8" s="211">
        <v>30</v>
      </c>
      <c r="C8" s="211">
        <v>5</v>
      </c>
      <c r="D8" s="211">
        <v>2</v>
      </c>
      <c r="E8" s="211"/>
      <c r="F8" s="211">
        <v>1</v>
      </c>
      <c r="G8" s="211"/>
      <c r="H8" s="211">
        <v>34</v>
      </c>
      <c r="I8" s="211">
        <v>30</v>
      </c>
      <c r="J8" s="211">
        <v>102</v>
      </c>
      <c r="K8" s="211">
        <v>15</v>
      </c>
      <c r="L8" s="211">
        <v>3</v>
      </c>
      <c r="M8" s="211">
        <v>2</v>
      </c>
      <c r="N8" s="211"/>
      <c r="O8" s="211">
        <v>1</v>
      </c>
      <c r="P8" s="211"/>
      <c r="Q8" s="211">
        <v>21</v>
      </c>
      <c r="R8" s="211">
        <v>17</v>
      </c>
      <c r="S8" s="211">
        <v>59</v>
      </c>
    </row>
    <row r="9" spans="1:19" ht="15" x14ac:dyDescent="0.2">
      <c r="A9" s="142">
        <v>41214</v>
      </c>
      <c r="B9" s="211">
        <v>65</v>
      </c>
      <c r="C9" s="211">
        <v>3</v>
      </c>
      <c r="D9" s="211">
        <v>1</v>
      </c>
      <c r="E9" s="211">
        <v>2</v>
      </c>
      <c r="F9" s="211">
        <v>1</v>
      </c>
      <c r="G9" s="211"/>
      <c r="H9" s="211">
        <v>49</v>
      </c>
      <c r="I9" s="211">
        <v>45</v>
      </c>
      <c r="J9" s="211">
        <v>166</v>
      </c>
      <c r="K9" s="211">
        <v>30</v>
      </c>
      <c r="L9" s="211">
        <v>3</v>
      </c>
      <c r="M9" s="211">
        <v>2</v>
      </c>
      <c r="N9" s="211">
        <v>2</v>
      </c>
      <c r="O9" s="211">
        <v>1</v>
      </c>
      <c r="P9" s="211"/>
      <c r="Q9" s="211">
        <v>25</v>
      </c>
      <c r="R9" s="211">
        <v>22</v>
      </c>
      <c r="S9" s="211">
        <v>85</v>
      </c>
    </row>
    <row r="10" spans="1:19" ht="15" x14ac:dyDescent="0.2">
      <c r="A10" s="142">
        <v>41244</v>
      </c>
      <c r="B10" s="211">
        <v>42</v>
      </c>
      <c r="C10" s="211">
        <v>1</v>
      </c>
      <c r="D10" s="211">
        <v>1</v>
      </c>
      <c r="E10" s="211">
        <v>1</v>
      </c>
      <c r="F10" s="211">
        <v>1</v>
      </c>
      <c r="G10" s="211"/>
      <c r="H10" s="211">
        <v>30</v>
      </c>
      <c r="I10" s="211">
        <v>62</v>
      </c>
      <c r="J10" s="211">
        <v>138</v>
      </c>
      <c r="K10" s="211">
        <v>22</v>
      </c>
      <c r="L10" s="211">
        <v>1</v>
      </c>
      <c r="M10" s="211">
        <v>1</v>
      </c>
      <c r="N10" s="211">
        <v>1</v>
      </c>
      <c r="O10" s="211">
        <v>2</v>
      </c>
      <c r="P10" s="211"/>
      <c r="Q10" s="211">
        <v>20</v>
      </c>
      <c r="R10" s="211">
        <v>30</v>
      </c>
      <c r="S10" s="211">
        <v>77</v>
      </c>
    </row>
    <row r="11" spans="1:19" ht="15" x14ac:dyDescent="0.2">
      <c r="A11" s="142">
        <v>41275</v>
      </c>
      <c r="B11" s="211">
        <v>31</v>
      </c>
      <c r="C11" s="211">
        <v>3</v>
      </c>
      <c r="D11" s="211">
        <v>5</v>
      </c>
      <c r="E11" s="211"/>
      <c r="F11" s="211">
        <v>2</v>
      </c>
      <c r="G11" s="211"/>
      <c r="H11" s="211">
        <v>39</v>
      </c>
      <c r="I11" s="211">
        <v>44</v>
      </c>
      <c r="J11" s="211">
        <v>124</v>
      </c>
      <c r="K11" s="211">
        <v>17</v>
      </c>
      <c r="L11" s="211">
        <v>3</v>
      </c>
      <c r="M11" s="211">
        <v>5</v>
      </c>
      <c r="N11" s="211"/>
      <c r="O11" s="211">
        <v>1</v>
      </c>
      <c r="P11" s="211"/>
      <c r="Q11" s="211">
        <v>20</v>
      </c>
      <c r="R11" s="211">
        <v>22</v>
      </c>
      <c r="S11" s="211">
        <v>68</v>
      </c>
    </row>
    <row r="12" spans="1:19" ht="15" x14ac:dyDescent="0.2">
      <c r="A12" s="142">
        <v>41306</v>
      </c>
      <c r="B12" s="211">
        <v>21</v>
      </c>
      <c r="C12" s="211">
        <v>6</v>
      </c>
      <c r="D12" s="211"/>
      <c r="E12" s="211">
        <v>2</v>
      </c>
      <c r="F12" s="211"/>
      <c r="G12" s="211"/>
      <c r="H12" s="211">
        <v>26</v>
      </c>
      <c r="I12" s="211">
        <v>30</v>
      </c>
      <c r="J12" s="211">
        <v>85</v>
      </c>
      <c r="K12" s="211">
        <v>16</v>
      </c>
      <c r="L12" s="211">
        <v>2</v>
      </c>
      <c r="M12" s="211"/>
      <c r="N12" s="211">
        <v>1</v>
      </c>
      <c r="O12" s="211"/>
      <c r="P12" s="211"/>
      <c r="Q12" s="211">
        <v>15</v>
      </c>
      <c r="R12" s="211">
        <v>15</v>
      </c>
      <c r="S12" s="211">
        <v>49</v>
      </c>
    </row>
    <row r="13" spans="1:19" ht="15" x14ac:dyDescent="0.2">
      <c r="A13" s="142">
        <v>41334</v>
      </c>
      <c r="B13" s="211">
        <v>45</v>
      </c>
      <c r="C13" s="211"/>
      <c r="D13" s="211">
        <v>3</v>
      </c>
      <c r="E13" s="211">
        <v>4</v>
      </c>
      <c r="F13" s="211">
        <v>2</v>
      </c>
      <c r="G13" s="211"/>
      <c r="H13" s="211">
        <v>32</v>
      </c>
      <c r="I13" s="211">
        <v>23</v>
      </c>
      <c r="J13" s="211">
        <v>109</v>
      </c>
      <c r="K13" s="211">
        <v>15</v>
      </c>
      <c r="L13" s="211"/>
      <c r="M13" s="211">
        <v>5</v>
      </c>
      <c r="N13" s="211">
        <v>5</v>
      </c>
      <c r="O13" s="211">
        <v>1</v>
      </c>
      <c r="P13" s="211"/>
      <c r="Q13" s="211">
        <v>20</v>
      </c>
      <c r="R13" s="211">
        <v>15</v>
      </c>
      <c r="S13" s="211">
        <v>61</v>
      </c>
    </row>
    <row r="14" spans="1:19" ht="15" x14ac:dyDescent="0.2">
      <c r="A14" s="142">
        <v>41365</v>
      </c>
      <c r="B14" s="211">
        <v>33</v>
      </c>
      <c r="C14" s="211">
        <v>1</v>
      </c>
      <c r="D14" s="211">
        <v>5</v>
      </c>
      <c r="E14" s="211">
        <v>4</v>
      </c>
      <c r="F14" s="211">
        <v>2</v>
      </c>
      <c r="G14" s="211"/>
      <c r="H14" s="211">
        <v>32</v>
      </c>
      <c r="I14" s="211">
        <v>31</v>
      </c>
      <c r="J14" s="211">
        <v>108</v>
      </c>
      <c r="K14" s="211">
        <v>19</v>
      </c>
      <c r="L14" s="211">
        <v>1</v>
      </c>
      <c r="M14" s="211">
        <v>1</v>
      </c>
      <c r="N14" s="211">
        <v>2</v>
      </c>
      <c r="O14" s="211">
        <v>2</v>
      </c>
      <c r="P14" s="211"/>
      <c r="Q14" s="211">
        <v>16</v>
      </c>
      <c r="R14" s="211">
        <v>18</v>
      </c>
      <c r="S14" s="211">
        <v>59</v>
      </c>
    </row>
    <row r="15" spans="1:19" ht="15" x14ac:dyDescent="0.2">
      <c r="A15" s="142">
        <v>41395</v>
      </c>
      <c r="B15" s="211">
        <v>51</v>
      </c>
      <c r="C15" s="211">
        <v>7</v>
      </c>
      <c r="D15" s="211">
        <v>3</v>
      </c>
      <c r="E15" s="211">
        <v>2</v>
      </c>
      <c r="F15" s="211">
        <v>2</v>
      </c>
      <c r="G15" s="211"/>
      <c r="H15" s="211">
        <v>44</v>
      </c>
      <c r="I15" s="211">
        <v>30</v>
      </c>
      <c r="J15" s="211">
        <v>139</v>
      </c>
      <c r="K15" s="211">
        <v>24</v>
      </c>
      <c r="L15" s="211">
        <v>4</v>
      </c>
      <c r="M15" s="211">
        <v>1</v>
      </c>
      <c r="N15" s="211">
        <v>2</v>
      </c>
      <c r="O15" s="211">
        <v>1</v>
      </c>
      <c r="P15" s="211"/>
      <c r="Q15" s="211">
        <v>23</v>
      </c>
      <c r="R15" s="211">
        <v>20</v>
      </c>
      <c r="S15" s="211">
        <v>75</v>
      </c>
    </row>
    <row r="16" spans="1:19" ht="15" x14ac:dyDescent="0.2">
      <c r="A16" s="142">
        <v>41426</v>
      </c>
      <c r="B16" s="211">
        <v>30</v>
      </c>
      <c r="C16" s="211">
        <v>1</v>
      </c>
      <c r="D16" s="211">
        <v>5</v>
      </c>
      <c r="E16" s="211">
        <v>3</v>
      </c>
      <c r="F16" s="211"/>
      <c r="G16" s="211"/>
      <c r="H16" s="211">
        <v>32</v>
      </c>
      <c r="I16" s="211">
        <v>34</v>
      </c>
      <c r="J16" s="211">
        <v>105</v>
      </c>
      <c r="K16" s="211">
        <v>17</v>
      </c>
      <c r="L16" s="211"/>
      <c r="M16" s="211">
        <v>4</v>
      </c>
      <c r="N16" s="211">
        <v>3</v>
      </c>
      <c r="O16" s="211"/>
      <c r="P16" s="211"/>
      <c r="Q16" s="211">
        <v>19</v>
      </c>
      <c r="R16" s="211">
        <v>22</v>
      </c>
      <c r="S16" s="211">
        <v>65</v>
      </c>
    </row>
    <row r="17" spans="1:19" ht="15" x14ac:dyDescent="0.2">
      <c r="A17" s="142">
        <v>41456</v>
      </c>
      <c r="B17" s="211">
        <v>39</v>
      </c>
      <c r="C17" s="211">
        <v>2</v>
      </c>
      <c r="D17" s="211">
        <v>1</v>
      </c>
      <c r="E17" s="211">
        <v>2</v>
      </c>
      <c r="F17" s="211"/>
      <c r="G17" s="211"/>
      <c r="H17" s="211">
        <v>61</v>
      </c>
      <c r="I17" s="211">
        <v>53</v>
      </c>
      <c r="J17" s="211">
        <v>158</v>
      </c>
      <c r="K17" s="211">
        <v>18</v>
      </c>
      <c r="L17" s="211">
        <v>4</v>
      </c>
      <c r="M17" s="211">
        <v>1</v>
      </c>
      <c r="N17" s="211">
        <v>2</v>
      </c>
      <c r="O17" s="211">
        <v>2</v>
      </c>
      <c r="P17" s="211"/>
      <c r="Q17" s="211">
        <v>31</v>
      </c>
      <c r="R17" s="211">
        <v>26</v>
      </c>
      <c r="S17" s="211">
        <v>84</v>
      </c>
    </row>
    <row r="18" spans="1:19" ht="15" x14ac:dyDescent="0.2">
      <c r="A18" s="142">
        <v>41487</v>
      </c>
      <c r="B18" s="211">
        <v>39</v>
      </c>
      <c r="C18" s="211">
        <v>12</v>
      </c>
      <c r="D18" s="211">
        <v>3</v>
      </c>
      <c r="E18" s="211">
        <v>7</v>
      </c>
      <c r="F18" s="211">
        <v>5</v>
      </c>
      <c r="G18" s="211"/>
      <c r="H18" s="211">
        <v>61</v>
      </c>
      <c r="I18" s="211">
        <v>37</v>
      </c>
      <c r="J18" s="211">
        <v>164</v>
      </c>
      <c r="K18" s="211">
        <v>24</v>
      </c>
      <c r="L18" s="211">
        <v>5</v>
      </c>
      <c r="M18" s="211">
        <v>3</v>
      </c>
      <c r="N18" s="211">
        <v>5</v>
      </c>
      <c r="O18" s="211"/>
      <c r="P18" s="211"/>
      <c r="Q18" s="211">
        <v>25</v>
      </c>
      <c r="R18" s="211">
        <v>22</v>
      </c>
      <c r="S18" s="211">
        <v>84</v>
      </c>
    </row>
    <row r="19" spans="1:19" ht="15" x14ac:dyDescent="0.2">
      <c r="A19" s="63">
        <v>41518</v>
      </c>
      <c r="B19" s="211">
        <v>51</v>
      </c>
      <c r="C19" s="211">
        <v>7</v>
      </c>
      <c r="D19" s="211">
        <v>4</v>
      </c>
      <c r="E19" s="211">
        <v>4</v>
      </c>
      <c r="F19" s="211">
        <v>2</v>
      </c>
      <c r="G19" s="211"/>
      <c r="H19" s="211">
        <v>39</v>
      </c>
      <c r="I19" s="211">
        <v>35</v>
      </c>
      <c r="J19" s="211">
        <v>142</v>
      </c>
      <c r="K19" s="211">
        <v>22</v>
      </c>
      <c r="L19" s="211">
        <v>2</v>
      </c>
      <c r="M19" s="211">
        <v>3</v>
      </c>
      <c r="N19" s="211">
        <v>3</v>
      </c>
      <c r="O19" s="211">
        <v>1</v>
      </c>
      <c r="P19" s="211"/>
      <c r="Q19" s="211">
        <v>19</v>
      </c>
      <c r="R19" s="211">
        <v>18</v>
      </c>
      <c r="S19" s="211">
        <v>68</v>
      </c>
    </row>
    <row r="20" spans="1:19" ht="15" x14ac:dyDescent="0.2">
      <c r="A20" s="63">
        <v>41548</v>
      </c>
      <c r="B20" s="211">
        <v>65</v>
      </c>
      <c r="C20" s="211">
        <v>11</v>
      </c>
      <c r="D20" s="211">
        <v>3</v>
      </c>
      <c r="E20" s="211">
        <v>1</v>
      </c>
      <c r="F20" s="211"/>
      <c r="G20" s="211"/>
      <c r="H20" s="211">
        <v>42</v>
      </c>
      <c r="I20" s="211">
        <v>33</v>
      </c>
      <c r="J20" s="211">
        <v>155</v>
      </c>
      <c r="K20" s="211">
        <v>24</v>
      </c>
      <c r="L20" s="211">
        <v>5</v>
      </c>
      <c r="M20" s="211">
        <v>2</v>
      </c>
      <c r="N20" s="211">
        <v>1</v>
      </c>
      <c r="O20" s="211"/>
      <c r="P20" s="211"/>
      <c r="Q20" s="211">
        <v>21</v>
      </c>
      <c r="R20" s="211">
        <v>20</v>
      </c>
      <c r="S20" s="211">
        <v>73</v>
      </c>
    </row>
    <row r="21" spans="1:19" ht="15" x14ac:dyDescent="0.2">
      <c r="A21" s="63">
        <v>41579</v>
      </c>
      <c r="B21" s="211">
        <v>33</v>
      </c>
      <c r="C21" s="211">
        <v>3</v>
      </c>
      <c r="D21" s="211">
        <v>2</v>
      </c>
      <c r="E21" s="211">
        <v>1</v>
      </c>
      <c r="F21" s="211">
        <v>1</v>
      </c>
      <c r="G21" s="211"/>
      <c r="H21" s="211">
        <v>16</v>
      </c>
      <c r="I21" s="211">
        <v>22</v>
      </c>
      <c r="J21" s="211">
        <v>78</v>
      </c>
      <c r="K21" s="211">
        <v>17</v>
      </c>
      <c r="L21" s="211">
        <v>3</v>
      </c>
      <c r="M21" s="211">
        <v>2</v>
      </c>
      <c r="N21" s="211">
        <v>1</v>
      </c>
      <c r="O21" s="211">
        <v>1</v>
      </c>
      <c r="P21" s="211"/>
      <c r="Q21" s="211">
        <v>9</v>
      </c>
      <c r="R21" s="211">
        <v>10</v>
      </c>
      <c r="S21" s="211">
        <v>43</v>
      </c>
    </row>
    <row r="22" spans="1:19" ht="15" x14ac:dyDescent="0.2">
      <c r="A22" s="63">
        <v>41609</v>
      </c>
      <c r="B22" s="211">
        <v>32</v>
      </c>
      <c r="C22" s="211">
        <v>4</v>
      </c>
      <c r="D22" s="211">
        <v>4</v>
      </c>
      <c r="E22" s="211">
        <v>5</v>
      </c>
      <c r="F22" s="211"/>
      <c r="G22" s="211"/>
      <c r="H22" s="211">
        <v>34</v>
      </c>
      <c r="I22" s="211">
        <v>35</v>
      </c>
      <c r="J22" s="211">
        <v>114</v>
      </c>
      <c r="K22" s="211">
        <v>18</v>
      </c>
      <c r="L22" s="211">
        <v>2</v>
      </c>
      <c r="M22" s="211">
        <v>1</v>
      </c>
      <c r="N22" s="211">
        <v>4</v>
      </c>
      <c r="O22" s="211"/>
      <c r="P22" s="211"/>
      <c r="Q22" s="211">
        <v>22</v>
      </c>
      <c r="R22" s="211">
        <v>18</v>
      </c>
      <c r="S22" s="211">
        <v>65</v>
      </c>
    </row>
    <row r="23" spans="1:19" ht="15" x14ac:dyDescent="0.2">
      <c r="A23" s="63">
        <v>41640</v>
      </c>
      <c r="B23" s="211">
        <v>52</v>
      </c>
      <c r="C23" s="211"/>
      <c r="D23" s="211">
        <v>2</v>
      </c>
      <c r="E23" s="211">
        <v>5</v>
      </c>
      <c r="F23" s="211">
        <v>1</v>
      </c>
      <c r="G23" s="211"/>
      <c r="H23" s="211">
        <v>38</v>
      </c>
      <c r="I23" s="211">
        <v>28</v>
      </c>
      <c r="J23" s="211">
        <v>126</v>
      </c>
      <c r="K23" s="211">
        <v>26</v>
      </c>
      <c r="L23" s="211"/>
      <c r="M23" s="211">
        <v>2</v>
      </c>
      <c r="N23" s="211">
        <v>4</v>
      </c>
      <c r="O23" s="211">
        <v>1</v>
      </c>
      <c r="P23" s="211"/>
      <c r="Q23" s="211">
        <v>24</v>
      </c>
      <c r="R23" s="211">
        <v>19</v>
      </c>
      <c r="S23" s="211">
        <v>76</v>
      </c>
    </row>
    <row r="24" spans="1:19" ht="15" x14ac:dyDescent="0.2">
      <c r="A24" s="63">
        <v>41671</v>
      </c>
      <c r="B24" s="211">
        <v>48</v>
      </c>
      <c r="C24" s="211">
        <v>4</v>
      </c>
      <c r="D24" s="211">
        <v>1</v>
      </c>
      <c r="E24" s="211"/>
      <c r="F24" s="211">
        <v>7</v>
      </c>
      <c r="G24" s="211"/>
      <c r="H24" s="211">
        <v>39</v>
      </c>
      <c r="I24" s="211">
        <v>38</v>
      </c>
      <c r="J24" s="211">
        <v>137</v>
      </c>
      <c r="K24" s="211">
        <v>23</v>
      </c>
      <c r="L24" s="211">
        <v>4</v>
      </c>
      <c r="M24" s="211">
        <v>1</v>
      </c>
      <c r="N24" s="211">
        <v>1</v>
      </c>
      <c r="O24" s="211">
        <v>5</v>
      </c>
      <c r="P24" s="211"/>
      <c r="Q24" s="211">
        <v>18</v>
      </c>
      <c r="R24" s="211">
        <v>25</v>
      </c>
      <c r="S24" s="211">
        <v>77</v>
      </c>
    </row>
    <row r="25" spans="1:19" ht="15" x14ac:dyDescent="0.2">
      <c r="A25" s="63">
        <v>41699</v>
      </c>
      <c r="B25" s="211">
        <v>75</v>
      </c>
      <c r="C25" s="211">
        <v>3</v>
      </c>
      <c r="D25" s="211">
        <v>2</v>
      </c>
      <c r="E25" s="211">
        <v>4</v>
      </c>
      <c r="F25" s="211">
        <v>3</v>
      </c>
      <c r="G25" s="211">
        <v>4</v>
      </c>
      <c r="H25" s="211">
        <v>65</v>
      </c>
      <c r="I25" s="211">
        <v>57</v>
      </c>
      <c r="J25" s="211">
        <v>213</v>
      </c>
      <c r="K25" s="211">
        <v>38</v>
      </c>
      <c r="L25" s="211">
        <v>2</v>
      </c>
      <c r="M25" s="211">
        <v>2</v>
      </c>
      <c r="N25" s="211">
        <v>3</v>
      </c>
      <c r="O25" s="211">
        <v>1</v>
      </c>
      <c r="P25" s="211">
        <v>1</v>
      </c>
      <c r="Q25" s="211">
        <v>32</v>
      </c>
      <c r="R25" s="211">
        <v>31</v>
      </c>
      <c r="S25" s="211">
        <v>110</v>
      </c>
    </row>
    <row r="26" spans="1:19" ht="15" x14ac:dyDescent="0.2">
      <c r="A26" s="63">
        <v>41730</v>
      </c>
      <c r="B26" s="211">
        <v>36</v>
      </c>
      <c r="C26" s="211"/>
      <c r="D26" s="211">
        <v>2</v>
      </c>
      <c r="E26" s="211">
        <v>1</v>
      </c>
      <c r="F26" s="211">
        <v>7</v>
      </c>
      <c r="G26" s="211"/>
      <c r="H26" s="211">
        <v>25</v>
      </c>
      <c r="I26" s="211">
        <v>34</v>
      </c>
      <c r="J26" s="211">
        <v>105</v>
      </c>
      <c r="K26" s="211">
        <v>24</v>
      </c>
      <c r="L26" s="211"/>
      <c r="M26" s="211">
        <v>3</v>
      </c>
      <c r="N26" s="211">
        <v>1</v>
      </c>
      <c r="O26" s="211">
        <v>3</v>
      </c>
      <c r="P26" s="211">
        <v>2</v>
      </c>
      <c r="Q26" s="211">
        <v>21</v>
      </c>
      <c r="R26" s="211">
        <v>20</v>
      </c>
      <c r="S26" s="211">
        <v>74</v>
      </c>
    </row>
    <row r="27" spans="1:19" ht="15" x14ac:dyDescent="0.2">
      <c r="A27" s="63">
        <v>41760</v>
      </c>
      <c r="B27" s="211">
        <v>44</v>
      </c>
      <c r="C27" s="211"/>
      <c r="D27" s="211">
        <v>1</v>
      </c>
      <c r="E27" s="211">
        <v>1</v>
      </c>
      <c r="F27" s="211">
        <v>4</v>
      </c>
      <c r="G27" s="211">
        <v>3</v>
      </c>
      <c r="H27" s="211">
        <v>42</v>
      </c>
      <c r="I27" s="211">
        <v>31</v>
      </c>
      <c r="J27" s="211">
        <v>126</v>
      </c>
      <c r="K27" s="211">
        <v>30</v>
      </c>
      <c r="L27" s="211"/>
      <c r="M27" s="211">
        <v>2</v>
      </c>
      <c r="N27" s="211">
        <v>3</v>
      </c>
      <c r="O27" s="211">
        <v>4</v>
      </c>
      <c r="P27" s="211">
        <v>1</v>
      </c>
      <c r="Q27" s="211">
        <v>22</v>
      </c>
      <c r="R27" s="211">
        <v>27</v>
      </c>
      <c r="S27" s="211">
        <v>89</v>
      </c>
    </row>
    <row r="28" spans="1:19" ht="15" x14ac:dyDescent="0.2">
      <c r="A28" s="63">
        <v>41791</v>
      </c>
      <c r="B28" s="211">
        <v>52</v>
      </c>
      <c r="C28" s="211"/>
      <c r="D28" s="211">
        <v>6</v>
      </c>
      <c r="E28" s="211">
        <v>6</v>
      </c>
      <c r="F28" s="211">
        <v>5</v>
      </c>
      <c r="G28" s="211">
        <v>13</v>
      </c>
      <c r="H28" s="211">
        <v>40</v>
      </c>
      <c r="I28" s="211">
        <v>60</v>
      </c>
      <c r="J28" s="211">
        <v>182</v>
      </c>
      <c r="K28" s="211">
        <v>19</v>
      </c>
      <c r="L28" s="211"/>
      <c r="M28" s="211">
        <v>3</v>
      </c>
      <c r="N28" s="211">
        <v>2</v>
      </c>
      <c r="O28" s="211">
        <v>2</v>
      </c>
      <c r="P28" s="211">
        <v>6</v>
      </c>
      <c r="Q28" s="211">
        <v>18</v>
      </c>
      <c r="R28" s="211">
        <v>26</v>
      </c>
      <c r="S28" s="211">
        <v>76</v>
      </c>
    </row>
    <row r="29" spans="1:19" ht="15" x14ac:dyDescent="0.2">
      <c r="A29" s="63">
        <v>41821</v>
      </c>
      <c r="B29" s="211">
        <v>63</v>
      </c>
      <c r="C29" s="211"/>
      <c r="D29" s="211">
        <v>1</v>
      </c>
      <c r="E29" s="211">
        <v>5</v>
      </c>
      <c r="F29" s="211">
        <v>7</v>
      </c>
      <c r="G29" s="211">
        <v>3</v>
      </c>
      <c r="H29" s="211">
        <v>52</v>
      </c>
      <c r="I29" s="211">
        <v>54</v>
      </c>
      <c r="J29" s="211">
        <v>185</v>
      </c>
      <c r="K29" s="211">
        <v>36</v>
      </c>
      <c r="L29" s="211"/>
      <c r="M29" s="211">
        <v>2</v>
      </c>
      <c r="N29" s="211">
        <v>5</v>
      </c>
      <c r="O29" s="211">
        <v>6</v>
      </c>
      <c r="P29" s="211">
        <v>4</v>
      </c>
      <c r="Q29" s="211">
        <v>37</v>
      </c>
      <c r="R29" s="211">
        <v>32</v>
      </c>
      <c r="S29" s="211">
        <v>122</v>
      </c>
    </row>
    <row r="30" spans="1:19" ht="15" x14ac:dyDescent="0.2">
      <c r="A30" s="63">
        <v>41852</v>
      </c>
      <c r="B30" s="211">
        <v>40</v>
      </c>
      <c r="C30" s="211"/>
      <c r="D30" s="211">
        <v>2</v>
      </c>
      <c r="E30" s="211">
        <v>6</v>
      </c>
      <c r="F30" s="211">
        <v>7</v>
      </c>
      <c r="G30" s="211">
        <v>7</v>
      </c>
      <c r="H30" s="211">
        <v>35</v>
      </c>
      <c r="I30" s="211">
        <v>45</v>
      </c>
      <c r="J30" s="211">
        <v>142</v>
      </c>
      <c r="K30" s="211">
        <v>27</v>
      </c>
      <c r="L30" s="211"/>
      <c r="M30" s="211"/>
      <c r="N30" s="211">
        <v>3</v>
      </c>
      <c r="O30" s="211">
        <v>6</v>
      </c>
      <c r="P30" s="211">
        <v>5</v>
      </c>
      <c r="Q30" s="211">
        <v>20</v>
      </c>
      <c r="R30" s="211">
        <v>25</v>
      </c>
      <c r="S30" s="211">
        <v>86</v>
      </c>
    </row>
    <row r="31" spans="1:19" ht="15" x14ac:dyDescent="0.2">
      <c r="A31" s="63">
        <v>41883</v>
      </c>
      <c r="B31" s="211">
        <v>57</v>
      </c>
      <c r="C31" s="211"/>
      <c r="D31" s="211">
        <v>5</v>
      </c>
      <c r="E31" s="211">
        <v>6</v>
      </c>
      <c r="F31" s="211">
        <v>4</v>
      </c>
      <c r="G31" s="211">
        <v>14</v>
      </c>
      <c r="H31" s="211">
        <v>43</v>
      </c>
      <c r="I31" s="211">
        <v>55</v>
      </c>
      <c r="J31" s="211">
        <v>184</v>
      </c>
      <c r="K31" s="211">
        <v>33</v>
      </c>
      <c r="L31" s="211"/>
      <c r="M31" s="211">
        <v>3</v>
      </c>
      <c r="N31" s="211">
        <v>6</v>
      </c>
      <c r="O31" s="211">
        <v>4</v>
      </c>
      <c r="P31" s="211">
        <v>4</v>
      </c>
      <c r="Q31" s="211">
        <v>30</v>
      </c>
      <c r="R31" s="211">
        <v>42</v>
      </c>
      <c r="S31" s="211">
        <v>122</v>
      </c>
    </row>
    <row r="32" spans="1:19" ht="15" x14ac:dyDescent="0.2">
      <c r="A32" s="63">
        <v>41913</v>
      </c>
      <c r="B32" s="211">
        <v>50</v>
      </c>
      <c r="C32" s="211"/>
      <c r="D32" s="211">
        <v>4</v>
      </c>
      <c r="E32" s="211">
        <v>10</v>
      </c>
      <c r="F32" s="211">
        <v>15</v>
      </c>
      <c r="G32" s="211">
        <v>6</v>
      </c>
      <c r="H32" s="211">
        <v>59</v>
      </c>
      <c r="I32" s="211">
        <v>57</v>
      </c>
      <c r="J32" s="211">
        <v>201</v>
      </c>
      <c r="K32" s="211">
        <v>23</v>
      </c>
      <c r="L32" s="211"/>
      <c r="M32" s="211">
        <v>4</v>
      </c>
      <c r="N32" s="211">
        <v>6</v>
      </c>
      <c r="O32" s="211">
        <v>3</v>
      </c>
      <c r="P32" s="211">
        <v>3</v>
      </c>
      <c r="Q32" s="211">
        <v>25</v>
      </c>
      <c r="R32" s="211">
        <v>26</v>
      </c>
      <c r="S32" s="211">
        <v>90</v>
      </c>
    </row>
    <row r="33" spans="1:19" ht="15" x14ac:dyDescent="0.2">
      <c r="A33" s="63">
        <v>41944</v>
      </c>
      <c r="B33" s="211">
        <v>47</v>
      </c>
      <c r="C33" s="211"/>
      <c r="D33" s="211">
        <v>2</v>
      </c>
      <c r="E33" s="211">
        <v>2</v>
      </c>
      <c r="F33" s="211">
        <v>16</v>
      </c>
      <c r="G33" s="211">
        <v>9</v>
      </c>
      <c r="H33" s="211">
        <v>61</v>
      </c>
      <c r="I33" s="211">
        <v>60</v>
      </c>
      <c r="J33" s="211">
        <v>197</v>
      </c>
      <c r="K33" s="211">
        <v>22</v>
      </c>
      <c r="L33" s="211"/>
      <c r="M33" s="211">
        <v>2</v>
      </c>
      <c r="N33" s="211">
        <v>2</v>
      </c>
      <c r="O33" s="211">
        <v>6</v>
      </c>
      <c r="P33" s="211">
        <v>3</v>
      </c>
      <c r="Q33" s="211">
        <v>25</v>
      </c>
      <c r="R33" s="211">
        <v>30</v>
      </c>
      <c r="S33" s="211">
        <v>90</v>
      </c>
    </row>
    <row r="34" spans="1:19" ht="15" x14ac:dyDescent="0.2">
      <c r="A34" s="63">
        <v>41974</v>
      </c>
      <c r="B34" s="211">
        <v>47</v>
      </c>
      <c r="C34" s="211"/>
      <c r="D34" s="211"/>
      <c r="E34" s="211">
        <v>1</v>
      </c>
      <c r="F34" s="211">
        <v>3</v>
      </c>
      <c r="G34" s="211">
        <v>5</v>
      </c>
      <c r="H34" s="211">
        <v>42</v>
      </c>
      <c r="I34" s="211">
        <v>30</v>
      </c>
      <c r="J34" s="211">
        <v>128</v>
      </c>
      <c r="K34" s="211">
        <v>30</v>
      </c>
      <c r="L34" s="211"/>
      <c r="M34" s="211"/>
      <c r="N34" s="211">
        <v>2</v>
      </c>
      <c r="O34" s="211">
        <v>3</v>
      </c>
      <c r="P34" s="211">
        <v>4</v>
      </c>
      <c r="Q34" s="211">
        <v>25</v>
      </c>
      <c r="R34" s="211">
        <v>25</v>
      </c>
      <c r="S34" s="211">
        <v>89</v>
      </c>
    </row>
    <row r="35" spans="1:19" ht="15" x14ac:dyDescent="0.2">
      <c r="A35" s="63">
        <v>42005</v>
      </c>
      <c r="B35" s="211">
        <v>24</v>
      </c>
      <c r="C35" s="211"/>
      <c r="D35" s="211">
        <v>1</v>
      </c>
      <c r="E35" s="211">
        <v>5</v>
      </c>
      <c r="F35" s="211">
        <v>9</v>
      </c>
      <c r="G35" s="211">
        <v>16</v>
      </c>
      <c r="H35" s="211">
        <v>27</v>
      </c>
      <c r="I35" s="211">
        <v>62</v>
      </c>
      <c r="J35" s="211">
        <v>144</v>
      </c>
      <c r="K35" s="211">
        <v>11</v>
      </c>
      <c r="L35" s="211"/>
      <c r="M35" s="211">
        <v>2</v>
      </c>
      <c r="N35" s="211">
        <v>2</v>
      </c>
      <c r="O35" s="211">
        <v>4</v>
      </c>
      <c r="P35" s="211">
        <v>6</v>
      </c>
      <c r="Q35" s="211">
        <v>12</v>
      </c>
      <c r="R35" s="211">
        <v>20</v>
      </c>
      <c r="S35" s="211">
        <v>57</v>
      </c>
    </row>
    <row r="36" spans="1:19" ht="15" x14ac:dyDescent="0.2">
      <c r="A36" s="63">
        <v>42036</v>
      </c>
      <c r="B36" s="211">
        <v>40</v>
      </c>
      <c r="C36" s="211"/>
      <c r="D36" s="211">
        <v>3</v>
      </c>
      <c r="E36" s="211">
        <v>1</v>
      </c>
      <c r="F36" s="211">
        <v>13</v>
      </c>
      <c r="G36" s="211">
        <v>2</v>
      </c>
      <c r="H36" s="211">
        <v>33</v>
      </c>
      <c r="I36" s="211">
        <v>55</v>
      </c>
      <c r="J36" s="211">
        <v>147</v>
      </c>
      <c r="K36" s="211">
        <v>19</v>
      </c>
      <c r="L36" s="211"/>
      <c r="M36" s="211">
        <v>1</v>
      </c>
      <c r="N36" s="211">
        <v>1</v>
      </c>
      <c r="O36" s="211">
        <v>5</v>
      </c>
      <c r="P36" s="211">
        <v>2</v>
      </c>
      <c r="Q36" s="211">
        <v>14</v>
      </c>
      <c r="R36" s="211">
        <v>26</v>
      </c>
      <c r="S36" s="211">
        <v>68</v>
      </c>
    </row>
    <row r="37" spans="1:19" ht="15" x14ac:dyDescent="0.2">
      <c r="A37" s="63">
        <v>42064</v>
      </c>
      <c r="B37" s="211">
        <v>54</v>
      </c>
      <c r="C37" s="211"/>
      <c r="D37" s="211">
        <v>2</v>
      </c>
      <c r="E37" s="211">
        <v>5</v>
      </c>
      <c r="F37" s="211"/>
      <c r="G37" s="211">
        <v>14</v>
      </c>
      <c r="H37" s="211">
        <v>28</v>
      </c>
      <c r="I37" s="211">
        <v>39</v>
      </c>
      <c r="J37" s="211">
        <v>142</v>
      </c>
      <c r="K37" s="211">
        <v>23</v>
      </c>
      <c r="L37" s="211"/>
      <c r="M37" s="211">
        <v>2</v>
      </c>
      <c r="N37" s="211">
        <v>3</v>
      </c>
      <c r="O37" s="211"/>
      <c r="P37" s="211">
        <v>8</v>
      </c>
      <c r="Q37" s="211">
        <v>20</v>
      </c>
      <c r="R37" s="211">
        <v>26</v>
      </c>
      <c r="S37" s="211">
        <v>82</v>
      </c>
    </row>
    <row r="38" spans="1:19" ht="15" x14ac:dyDescent="0.2">
      <c r="A38" s="63">
        <v>42095</v>
      </c>
      <c r="B38" s="211">
        <v>58</v>
      </c>
      <c r="C38" s="211"/>
      <c r="D38" s="211">
        <v>16</v>
      </c>
      <c r="E38" s="211">
        <v>2</v>
      </c>
      <c r="F38" s="211">
        <v>1</v>
      </c>
      <c r="G38" s="211">
        <v>10</v>
      </c>
      <c r="H38" s="211">
        <v>49</v>
      </c>
      <c r="I38" s="211">
        <v>48</v>
      </c>
      <c r="J38" s="211">
        <v>184</v>
      </c>
      <c r="K38" s="211">
        <v>29</v>
      </c>
      <c r="L38" s="211"/>
      <c r="M38" s="211">
        <v>5</v>
      </c>
      <c r="N38" s="211">
        <v>2</v>
      </c>
      <c r="O38" s="211">
        <v>1</v>
      </c>
      <c r="P38" s="211">
        <v>2</v>
      </c>
      <c r="Q38" s="211">
        <v>26</v>
      </c>
      <c r="R38" s="211">
        <v>27</v>
      </c>
      <c r="S38" s="211">
        <v>92</v>
      </c>
    </row>
    <row r="39" spans="1:19" ht="15" x14ac:dyDescent="0.2">
      <c r="A39" s="63">
        <v>42125</v>
      </c>
      <c r="B39" s="211">
        <v>43</v>
      </c>
      <c r="C39" s="211"/>
      <c r="D39" s="211">
        <v>2</v>
      </c>
      <c r="E39" s="211">
        <v>3</v>
      </c>
      <c r="F39" s="211">
        <v>1</v>
      </c>
      <c r="G39" s="211">
        <v>2</v>
      </c>
      <c r="H39" s="211">
        <v>19</v>
      </c>
      <c r="I39" s="211">
        <v>36</v>
      </c>
      <c r="J39" s="211">
        <v>106</v>
      </c>
      <c r="K39" s="211">
        <v>15</v>
      </c>
      <c r="L39" s="211"/>
      <c r="M39" s="211">
        <v>2</v>
      </c>
      <c r="N39" s="211">
        <v>2</v>
      </c>
      <c r="O39" s="211">
        <v>3</v>
      </c>
      <c r="P39" s="211">
        <v>1</v>
      </c>
      <c r="Q39" s="211">
        <v>7</v>
      </c>
      <c r="R39" s="211">
        <v>13</v>
      </c>
      <c r="S39" s="211">
        <v>43</v>
      </c>
    </row>
    <row r="40" spans="1:19" ht="15" x14ac:dyDescent="0.2">
      <c r="A40" s="63">
        <v>42156</v>
      </c>
      <c r="B40" s="211">
        <v>39</v>
      </c>
      <c r="C40" s="211"/>
      <c r="D40" s="211">
        <v>7</v>
      </c>
      <c r="E40" s="211">
        <v>5</v>
      </c>
      <c r="F40" s="211">
        <v>7</v>
      </c>
      <c r="G40" s="211">
        <v>8</v>
      </c>
      <c r="H40" s="211">
        <v>24</v>
      </c>
      <c r="I40" s="211">
        <v>41</v>
      </c>
      <c r="J40" s="211">
        <v>131</v>
      </c>
      <c r="K40" s="211">
        <v>24</v>
      </c>
      <c r="L40" s="211"/>
      <c r="M40" s="211">
        <v>5</v>
      </c>
      <c r="N40" s="211">
        <v>4</v>
      </c>
      <c r="O40" s="211">
        <v>1</v>
      </c>
      <c r="P40" s="211">
        <v>3</v>
      </c>
      <c r="Q40" s="211">
        <v>22</v>
      </c>
      <c r="R40" s="211">
        <v>20</v>
      </c>
      <c r="S40" s="211">
        <v>79</v>
      </c>
    </row>
    <row r="41" spans="1:19" ht="15" x14ac:dyDescent="0.2">
      <c r="A41" s="63">
        <v>42186</v>
      </c>
      <c r="B41" s="211">
        <v>82</v>
      </c>
      <c r="C41" s="211"/>
      <c r="D41" s="211">
        <v>3</v>
      </c>
      <c r="E41" s="211">
        <v>3</v>
      </c>
      <c r="F41" s="211">
        <v>1</v>
      </c>
      <c r="G41" s="211">
        <v>7</v>
      </c>
      <c r="H41" s="211">
        <v>66</v>
      </c>
      <c r="I41" s="211">
        <v>54</v>
      </c>
      <c r="J41" s="211">
        <v>216</v>
      </c>
      <c r="K41" s="211">
        <v>19</v>
      </c>
      <c r="L41" s="211"/>
      <c r="M41" s="211">
        <v>2</v>
      </c>
      <c r="N41" s="211">
        <v>3</v>
      </c>
      <c r="O41" s="211"/>
      <c r="P41" s="211">
        <v>2</v>
      </c>
      <c r="Q41" s="211">
        <v>21</v>
      </c>
      <c r="R41" s="211">
        <v>22</v>
      </c>
      <c r="S41" s="211">
        <v>69</v>
      </c>
    </row>
    <row r="42" spans="1:19" ht="15" x14ac:dyDescent="0.2">
      <c r="A42" s="63">
        <v>42217</v>
      </c>
      <c r="B42" s="211">
        <v>54</v>
      </c>
      <c r="C42" s="211"/>
      <c r="D42" s="211">
        <v>8</v>
      </c>
      <c r="E42" s="211">
        <v>6</v>
      </c>
      <c r="F42" s="211">
        <v>3</v>
      </c>
      <c r="G42" s="211">
        <v>4</v>
      </c>
      <c r="H42" s="211">
        <v>46</v>
      </c>
      <c r="I42" s="211">
        <v>50</v>
      </c>
      <c r="J42" s="211">
        <v>171</v>
      </c>
      <c r="K42" s="211">
        <v>16</v>
      </c>
      <c r="L42" s="211"/>
      <c r="M42" s="211">
        <v>5</v>
      </c>
      <c r="N42" s="211">
        <v>5</v>
      </c>
      <c r="O42" s="211">
        <v>1</v>
      </c>
      <c r="P42" s="211">
        <v>1</v>
      </c>
      <c r="Q42" s="211">
        <v>13</v>
      </c>
      <c r="R42" s="211">
        <v>21</v>
      </c>
      <c r="S42" s="211">
        <v>62</v>
      </c>
    </row>
    <row r="43" spans="1:19" ht="15" x14ac:dyDescent="0.2">
      <c r="A43" s="63">
        <v>42248</v>
      </c>
      <c r="B43" s="211">
        <v>64</v>
      </c>
      <c r="C43" s="211"/>
      <c r="D43" s="211">
        <v>2</v>
      </c>
      <c r="E43" s="211">
        <v>4</v>
      </c>
      <c r="F43" s="211">
        <v>4</v>
      </c>
      <c r="G43" s="211">
        <v>13</v>
      </c>
      <c r="H43" s="211">
        <v>69</v>
      </c>
      <c r="I43" s="211">
        <v>69</v>
      </c>
      <c r="J43" s="211">
        <v>225</v>
      </c>
      <c r="K43" s="211">
        <v>27</v>
      </c>
      <c r="L43" s="211"/>
      <c r="M43" s="211">
        <v>1</v>
      </c>
      <c r="N43" s="211">
        <v>3</v>
      </c>
      <c r="O43" s="211">
        <v>2</v>
      </c>
      <c r="P43" s="211">
        <v>3</v>
      </c>
      <c r="Q43" s="211">
        <v>25</v>
      </c>
      <c r="R43" s="211">
        <v>23</v>
      </c>
      <c r="S43" s="211">
        <v>84</v>
      </c>
    </row>
    <row r="44" spans="1:19" ht="15" x14ac:dyDescent="0.2">
      <c r="A44" s="63">
        <v>42278</v>
      </c>
      <c r="B44" s="211">
        <v>35</v>
      </c>
      <c r="C44" s="211"/>
      <c r="D44" s="211">
        <v>3</v>
      </c>
      <c r="E44" s="211">
        <v>4</v>
      </c>
      <c r="F44" s="211">
        <v>2</v>
      </c>
      <c r="G44" s="211">
        <v>9</v>
      </c>
      <c r="H44" s="211">
        <v>42</v>
      </c>
      <c r="I44" s="211">
        <v>61</v>
      </c>
      <c r="J44" s="211">
        <v>156</v>
      </c>
      <c r="K44" s="211">
        <v>22</v>
      </c>
      <c r="L44" s="211"/>
      <c r="M44" s="211">
        <v>1</v>
      </c>
      <c r="N44" s="211">
        <v>3</v>
      </c>
      <c r="O44" s="211">
        <v>2</v>
      </c>
      <c r="P44" s="211">
        <v>4</v>
      </c>
      <c r="Q44" s="211">
        <v>18</v>
      </c>
      <c r="R44" s="211">
        <v>28</v>
      </c>
      <c r="S44" s="211">
        <v>78</v>
      </c>
    </row>
    <row r="45" spans="1:19" ht="15" x14ac:dyDescent="0.2">
      <c r="A45" s="63">
        <v>42309</v>
      </c>
      <c r="B45" s="211">
        <v>47</v>
      </c>
      <c r="C45" s="211"/>
      <c r="D45" s="211">
        <v>2</v>
      </c>
      <c r="E45" s="211">
        <v>4</v>
      </c>
      <c r="F45" s="211">
        <v>3</v>
      </c>
      <c r="G45" s="211">
        <v>3</v>
      </c>
      <c r="H45" s="211">
        <v>45</v>
      </c>
      <c r="I45" s="211">
        <v>59</v>
      </c>
      <c r="J45" s="211">
        <v>163</v>
      </c>
      <c r="K45" s="211">
        <v>18</v>
      </c>
      <c r="L45" s="211"/>
      <c r="M45" s="211"/>
      <c r="N45" s="211">
        <v>2</v>
      </c>
      <c r="O45" s="211">
        <v>2</v>
      </c>
      <c r="P45" s="211">
        <v>3</v>
      </c>
      <c r="Q45" s="211">
        <v>21</v>
      </c>
      <c r="R45" s="211">
        <v>30</v>
      </c>
      <c r="S45" s="211">
        <v>76</v>
      </c>
    </row>
    <row r="46" spans="1:19" ht="15" x14ac:dyDescent="0.2">
      <c r="A46" s="63">
        <v>42339</v>
      </c>
      <c r="B46" s="211">
        <v>39</v>
      </c>
      <c r="C46" s="211"/>
      <c r="D46" s="211"/>
      <c r="E46" s="211"/>
      <c r="F46" s="211">
        <v>12</v>
      </c>
      <c r="G46" s="211">
        <v>20</v>
      </c>
      <c r="H46" s="211">
        <v>32</v>
      </c>
      <c r="I46" s="211">
        <v>22</v>
      </c>
      <c r="J46" s="211">
        <v>125</v>
      </c>
      <c r="K46" s="211">
        <v>21</v>
      </c>
      <c r="L46" s="211"/>
      <c r="M46" s="211"/>
      <c r="N46" s="211">
        <v>1</v>
      </c>
      <c r="O46" s="211">
        <v>2</v>
      </c>
      <c r="P46" s="211">
        <v>6</v>
      </c>
      <c r="Q46" s="211">
        <v>19</v>
      </c>
      <c r="R46" s="211">
        <v>11</v>
      </c>
      <c r="S46" s="211">
        <v>60</v>
      </c>
    </row>
    <row r="47" spans="1:19" ht="15" x14ac:dyDescent="0.2">
      <c r="A47" s="63">
        <v>42370</v>
      </c>
      <c r="B47" s="211">
        <v>37</v>
      </c>
      <c r="C47" s="211"/>
      <c r="D47" s="211">
        <v>5</v>
      </c>
      <c r="E47" s="211">
        <v>7</v>
      </c>
      <c r="F47" s="211">
        <v>1</v>
      </c>
      <c r="G47" s="211">
        <v>18</v>
      </c>
      <c r="H47" s="211">
        <v>47</v>
      </c>
      <c r="I47" s="211">
        <v>32</v>
      </c>
      <c r="J47" s="211">
        <v>147</v>
      </c>
      <c r="K47" s="211">
        <v>19</v>
      </c>
      <c r="L47" s="211"/>
      <c r="M47" s="211">
        <v>4</v>
      </c>
      <c r="N47" s="211">
        <v>4</v>
      </c>
      <c r="O47" s="211">
        <v>2</v>
      </c>
      <c r="P47" s="211">
        <v>7</v>
      </c>
      <c r="Q47" s="211">
        <v>26</v>
      </c>
      <c r="R47" s="211">
        <v>17</v>
      </c>
      <c r="S47" s="211">
        <v>79</v>
      </c>
    </row>
    <row r="48" spans="1:19" ht="15" x14ac:dyDescent="0.2">
      <c r="A48" s="63">
        <v>42401</v>
      </c>
      <c r="B48" s="211">
        <v>60</v>
      </c>
      <c r="C48" s="211"/>
      <c r="D48" s="211"/>
      <c r="E48" s="211">
        <v>10</v>
      </c>
      <c r="F48" s="211">
        <v>1</v>
      </c>
      <c r="G48" s="211">
        <v>7</v>
      </c>
      <c r="H48" s="211">
        <v>83</v>
      </c>
      <c r="I48" s="211">
        <v>67</v>
      </c>
      <c r="J48" s="211">
        <v>228</v>
      </c>
      <c r="K48" s="211">
        <v>31</v>
      </c>
      <c r="L48" s="211"/>
      <c r="M48" s="211">
        <v>1</v>
      </c>
      <c r="N48" s="211">
        <v>3</v>
      </c>
      <c r="O48" s="211"/>
      <c r="P48" s="211">
        <v>3</v>
      </c>
      <c r="Q48" s="211">
        <v>28</v>
      </c>
      <c r="R48" s="211">
        <v>18</v>
      </c>
      <c r="S48" s="211">
        <v>84</v>
      </c>
    </row>
    <row r="49" spans="1:19" ht="15" x14ac:dyDescent="0.2">
      <c r="A49" s="63">
        <v>42430</v>
      </c>
      <c r="B49" s="211">
        <v>18</v>
      </c>
      <c r="C49" s="211"/>
      <c r="D49" s="211">
        <v>8</v>
      </c>
      <c r="E49" s="211">
        <v>6</v>
      </c>
      <c r="F49" s="211"/>
      <c r="G49" s="211">
        <v>2</v>
      </c>
      <c r="H49" s="211">
        <v>42</v>
      </c>
      <c r="I49" s="211">
        <v>44</v>
      </c>
      <c r="J49" s="211">
        <v>120</v>
      </c>
      <c r="K49" s="211">
        <v>12</v>
      </c>
      <c r="L49" s="211"/>
      <c r="M49" s="211">
        <v>4</v>
      </c>
      <c r="N49" s="211">
        <v>3</v>
      </c>
      <c r="O49" s="211"/>
      <c r="P49" s="211">
        <v>1</v>
      </c>
      <c r="Q49" s="211">
        <v>20</v>
      </c>
      <c r="R49" s="211">
        <v>22</v>
      </c>
      <c r="S49" s="211">
        <v>62</v>
      </c>
    </row>
    <row r="50" spans="1:19" x14ac:dyDescent="0.2">
      <c r="A50" s="63">
        <v>42461</v>
      </c>
    </row>
    <row r="51" spans="1:19" x14ac:dyDescent="0.2">
      <c r="A51" s="63">
        <v>42491</v>
      </c>
    </row>
    <row r="52" spans="1:19" x14ac:dyDescent="0.2">
      <c r="A52" s="63">
        <v>42522</v>
      </c>
    </row>
    <row r="53" spans="1:19" x14ac:dyDescent="0.2">
      <c r="A53" s="63">
        <v>42552</v>
      </c>
    </row>
    <row r="54" spans="1:19" x14ac:dyDescent="0.2">
      <c r="A54" s="63">
        <v>42583</v>
      </c>
    </row>
    <row r="55" spans="1:19" x14ac:dyDescent="0.2">
      <c r="A55" s="63">
        <v>42614</v>
      </c>
    </row>
    <row r="56" spans="1:19" x14ac:dyDescent="0.2">
      <c r="A56" s="63">
        <v>42644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T51"/>
  <sheetViews>
    <sheetView topLeftCell="GI1" workbookViewId="0">
      <selection activeCell="GT2" sqref="GT2"/>
    </sheetView>
  </sheetViews>
  <sheetFormatPr defaultColWidth="8.28515625" defaultRowHeight="11.25" x14ac:dyDescent="0.2"/>
  <cols>
    <col min="1" max="1" width="8.28515625" style="64"/>
    <col min="2" max="166" width="8.28515625" style="183"/>
    <col min="167" max="16384" width="8.28515625" style="64"/>
  </cols>
  <sheetData>
    <row r="1" spans="1:202" ht="16.5" customHeight="1" x14ac:dyDescent="0.25">
      <c r="A1" s="188" t="s">
        <v>426</v>
      </c>
      <c r="B1" s="218" t="s">
        <v>214</v>
      </c>
      <c r="C1" s="218" t="s">
        <v>215</v>
      </c>
      <c r="D1" s="218" t="s">
        <v>216</v>
      </c>
      <c r="E1" s="218" t="s">
        <v>217</v>
      </c>
      <c r="F1" s="218" t="s">
        <v>218</v>
      </c>
      <c r="G1" s="218" t="s">
        <v>219</v>
      </c>
      <c r="H1" s="218" t="s">
        <v>220</v>
      </c>
      <c r="I1" s="218" t="s">
        <v>221</v>
      </c>
      <c r="J1" s="218" t="s">
        <v>222</v>
      </c>
      <c r="K1" s="218" t="s">
        <v>223</v>
      </c>
      <c r="L1" s="218" t="s">
        <v>224</v>
      </c>
      <c r="M1" s="218" t="s">
        <v>225</v>
      </c>
      <c r="N1" s="218" t="s">
        <v>235</v>
      </c>
      <c r="O1" s="218" t="s">
        <v>226</v>
      </c>
      <c r="P1" s="218" t="s">
        <v>397</v>
      </c>
      <c r="Q1" s="218" t="s">
        <v>227</v>
      </c>
      <c r="R1" s="218" t="s">
        <v>228</v>
      </c>
      <c r="S1" s="218" t="s">
        <v>229</v>
      </c>
      <c r="T1" s="218" t="s">
        <v>230</v>
      </c>
      <c r="U1" s="218" t="s">
        <v>231</v>
      </c>
      <c r="V1" s="218" t="s">
        <v>232</v>
      </c>
      <c r="W1" s="218" t="s">
        <v>233</v>
      </c>
      <c r="X1" s="218" t="s">
        <v>234</v>
      </c>
      <c r="Y1" s="218" t="s">
        <v>340</v>
      </c>
      <c r="Z1" s="218" t="s">
        <v>143</v>
      </c>
      <c r="AA1" s="218" t="s">
        <v>51</v>
      </c>
      <c r="AB1" s="218" t="s">
        <v>52</v>
      </c>
      <c r="AC1" s="218" t="s">
        <v>53</v>
      </c>
      <c r="AD1" s="218" t="s">
        <v>54</v>
      </c>
      <c r="AE1" s="218" t="s">
        <v>152</v>
      </c>
      <c r="AF1" s="218" t="s">
        <v>55</v>
      </c>
      <c r="AG1" s="218" t="s">
        <v>63</v>
      </c>
      <c r="AH1" s="218" t="s">
        <v>56</v>
      </c>
      <c r="AI1" s="218" t="s">
        <v>145</v>
      </c>
      <c r="AJ1" s="218" t="s">
        <v>148</v>
      </c>
      <c r="AK1" s="218" t="s">
        <v>130</v>
      </c>
      <c r="AL1" s="218" t="s">
        <v>57</v>
      </c>
      <c r="AM1" s="218" t="s">
        <v>58</v>
      </c>
      <c r="AN1" s="218" t="s">
        <v>59</v>
      </c>
      <c r="AO1" s="218" t="s">
        <v>60</v>
      </c>
      <c r="AP1" s="218" t="s">
        <v>61</v>
      </c>
      <c r="AQ1" s="218" t="s">
        <v>62</v>
      </c>
      <c r="AR1" s="218" t="s">
        <v>153</v>
      </c>
      <c r="AS1" s="218" t="s">
        <v>341</v>
      </c>
      <c r="AT1" s="218" t="s">
        <v>294</v>
      </c>
      <c r="AU1" s="218" t="s">
        <v>295</v>
      </c>
      <c r="AV1" s="218" t="s">
        <v>419</v>
      </c>
      <c r="AW1" s="218" t="s">
        <v>296</v>
      </c>
      <c r="AX1" s="218" t="s">
        <v>297</v>
      </c>
      <c r="AY1" s="218" t="s">
        <v>298</v>
      </c>
      <c r="AZ1" s="218" t="s">
        <v>299</v>
      </c>
      <c r="BA1" s="218" t="s">
        <v>404</v>
      </c>
      <c r="BB1" s="218" t="s">
        <v>405</v>
      </c>
      <c r="BC1" s="218" t="s">
        <v>420</v>
      </c>
      <c r="BD1" s="218" t="s">
        <v>394</v>
      </c>
      <c r="BE1" s="218" t="s">
        <v>300</v>
      </c>
      <c r="BF1" s="218" t="s">
        <v>301</v>
      </c>
      <c r="BG1" s="218" t="s">
        <v>302</v>
      </c>
      <c r="BH1" s="218" t="s">
        <v>303</v>
      </c>
      <c r="BI1" s="218" t="s">
        <v>304</v>
      </c>
      <c r="BJ1" s="218" t="s">
        <v>305</v>
      </c>
      <c r="BK1" s="218" t="s">
        <v>387</v>
      </c>
      <c r="BL1" s="218" t="s">
        <v>306</v>
      </c>
      <c r="BM1" s="218" t="s">
        <v>342</v>
      </c>
      <c r="BN1" s="218" t="s">
        <v>351</v>
      </c>
      <c r="BO1" s="218" t="s">
        <v>402</v>
      </c>
      <c r="BP1" s="218" t="s">
        <v>352</v>
      </c>
      <c r="BQ1" s="218" t="s">
        <v>421</v>
      </c>
      <c r="BR1" s="218" t="s">
        <v>395</v>
      </c>
      <c r="BS1" s="218" t="s">
        <v>353</v>
      </c>
      <c r="BT1" s="218" t="s">
        <v>354</v>
      </c>
      <c r="BU1" s="218" t="s">
        <v>441</v>
      </c>
      <c r="BV1" s="218" t="s">
        <v>355</v>
      </c>
      <c r="BW1" s="218" t="s">
        <v>356</v>
      </c>
      <c r="BX1" s="218" t="s">
        <v>357</v>
      </c>
      <c r="BY1" s="218" t="s">
        <v>358</v>
      </c>
      <c r="BZ1" s="218" t="s">
        <v>359</v>
      </c>
      <c r="CA1" s="218" t="s">
        <v>398</v>
      </c>
      <c r="CB1" s="218" t="s">
        <v>360</v>
      </c>
      <c r="CC1" s="218" t="s">
        <v>361</v>
      </c>
      <c r="CD1" s="218" t="s">
        <v>362</v>
      </c>
      <c r="CE1" s="218" t="s">
        <v>369</v>
      </c>
      <c r="CF1" s="218" t="s">
        <v>307</v>
      </c>
      <c r="CG1" s="218" t="s">
        <v>308</v>
      </c>
      <c r="CH1" s="218" t="s">
        <v>309</v>
      </c>
      <c r="CI1" s="218" t="s">
        <v>310</v>
      </c>
      <c r="CJ1" s="218" t="s">
        <v>311</v>
      </c>
      <c r="CK1" s="218" t="s">
        <v>312</v>
      </c>
      <c r="CL1" s="218" t="s">
        <v>338</v>
      </c>
      <c r="CM1" s="218" t="s">
        <v>313</v>
      </c>
      <c r="CN1" s="218" t="s">
        <v>314</v>
      </c>
      <c r="CO1" s="218" t="s">
        <v>315</v>
      </c>
      <c r="CP1" s="218" t="s">
        <v>316</v>
      </c>
      <c r="CQ1" s="218" t="s">
        <v>317</v>
      </c>
      <c r="CR1" s="218" t="s">
        <v>318</v>
      </c>
      <c r="CS1" s="218" t="s">
        <v>343</v>
      </c>
      <c r="CT1" s="218" t="s">
        <v>319</v>
      </c>
      <c r="CU1" s="218" t="s">
        <v>320</v>
      </c>
      <c r="CV1" s="218" t="s">
        <v>344</v>
      </c>
      <c r="CW1" s="218" t="s">
        <v>427</v>
      </c>
      <c r="CX1" s="218" t="s">
        <v>442</v>
      </c>
      <c r="CY1" s="218" t="s">
        <v>370</v>
      </c>
      <c r="CZ1" s="218" t="s">
        <v>371</v>
      </c>
      <c r="DA1" s="218" t="s">
        <v>385</v>
      </c>
      <c r="DB1" s="218" t="s">
        <v>372</v>
      </c>
      <c r="DC1" s="218" t="s">
        <v>373</v>
      </c>
      <c r="DD1" s="218" t="s">
        <v>432</v>
      </c>
      <c r="DE1" s="218" t="s">
        <v>374</v>
      </c>
      <c r="DF1" s="218" t="s">
        <v>428</v>
      </c>
      <c r="DG1" s="218" t="s">
        <v>375</v>
      </c>
      <c r="DH1" s="218" t="s">
        <v>403</v>
      </c>
      <c r="DI1" s="218" t="s">
        <v>399</v>
      </c>
      <c r="DJ1" s="218" t="s">
        <v>388</v>
      </c>
      <c r="DK1" s="218" t="s">
        <v>396</v>
      </c>
      <c r="DL1" s="218" t="s">
        <v>376</v>
      </c>
      <c r="DM1" s="218" t="s">
        <v>377</v>
      </c>
      <c r="DN1" s="218" t="s">
        <v>386</v>
      </c>
      <c r="DO1" s="218" t="s">
        <v>389</v>
      </c>
      <c r="DP1" s="218" t="s">
        <v>412</v>
      </c>
      <c r="DQ1" s="218" t="s">
        <v>384</v>
      </c>
      <c r="DR1" s="218" t="s">
        <v>191</v>
      </c>
      <c r="DS1" s="218" t="s">
        <v>192</v>
      </c>
      <c r="DT1" s="218" t="s">
        <v>193</v>
      </c>
      <c r="DU1" s="218" t="s">
        <v>194</v>
      </c>
      <c r="DV1" s="218" t="s">
        <v>195</v>
      </c>
      <c r="DW1" s="218" t="s">
        <v>196</v>
      </c>
      <c r="DX1" s="218" t="s">
        <v>197</v>
      </c>
      <c r="DY1" s="218" t="s">
        <v>198</v>
      </c>
      <c r="DZ1" s="218" t="s">
        <v>199</v>
      </c>
      <c r="EA1" s="218" t="s">
        <v>200</v>
      </c>
      <c r="EB1" s="218" t="s">
        <v>201</v>
      </c>
      <c r="EC1" s="218" t="s">
        <v>202</v>
      </c>
      <c r="ED1" s="218" t="s">
        <v>203</v>
      </c>
      <c r="EE1" s="218" t="s">
        <v>483</v>
      </c>
      <c r="EF1" s="218" t="s">
        <v>204</v>
      </c>
      <c r="EG1" s="218" t="s">
        <v>339</v>
      </c>
      <c r="EH1" s="218" t="s">
        <v>205</v>
      </c>
      <c r="EI1" s="218" t="s">
        <v>206</v>
      </c>
      <c r="EJ1" s="218" t="s">
        <v>207</v>
      </c>
      <c r="EK1" s="218" t="s">
        <v>433</v>
      </c>
      <c r="EL1" s="218" t="s">
        <v>208</v>
      </c>
      <c r="EM1" s="218" t="s">
        <v>209</v>
      </c>
      <c r="EN1" s="218" t="s">
        <v>210</v>
      </c>
      <c r="EO1" s="218" t="s">
        <v>211</v>
      </c>
      <c r="EP1" s="218" t="s">
        <v>212</v>
      </c>
      <c r="EQ1" s="218" t="s">
        <v>213</v>
      </c>
      <c r="ER1" s="218" t="s">
        <v>430</v>
      </c>
      <c r="ES1" s="218" t="s">
        <v>345</v>
      </c>
      <c r="ET1" s="218" t="s">
        <v>167</v>
      </c>
      <c r="EU1" s="218" t="s">
        <v>168</v>
      </c>
      <c r="EV1" s="218" t="s">
        <v>169</v>
      </c>
      <c r="EW1" s="218" t="s">
        <v>170</v>
      </c>
      <c r="EX1" s="218" t="s">
        <v>171</v>
      </c>
      <c r="EY1" s="218" t="s">
        <v>172</v>
      </c>
      <c r="EZ1" s="218" t="s">
        <v>173</v>
      </c>
      <c r="FA1" s="218" t="s">
        <v>174</v>
      </c>
      <c r="FB1" s="218" t="s">
        <v>175</v>
      </c>
      <c r="FC1" s="218" t="s">
        <v>176</v>
      </c>
      <c r="FD1" s="218" t="s">
        <v>177</v>
      </c>
      <c r="FE1" s="218" t="s">
        <v>178</v>
      </c>
      <c r="FF1" s="218" t="s">
        <v>179</v>
      </c>
      <c r="FG1" s="218" t="s">
        <v>180</v>
      </c>
      <c r="FH1" s="218" t="s">
        <v>181</v>
      </c>
      <c r="FI1" s="218" t="s">
        <v>182</v>
      </c>
      <c r="FJ1" s="218" t="s">
        <v>183</v>
      </c>
      <c r="FK1" s="218" t="s">
        <v>184</v>
      </c>
      <c r="FL1" s="218" t="s">
        <v>185</v>
      </c>
      <c r="FM1" s="218" t="s">
        <v>186</v>
      </c>
      <c r="FN1" s="218" t="s">
        <v>187</v>
      </c>
      <c r="FO1" s="218" t="s">
        <v>188</v>
      </c>
      <c r="FP1" s="218" t="s">
        <v>189</v>
      </c>
      <c r="FQ1" s="218" t="s">
        <v>190</v>
      </c>
      <c r="FR1" s="218" t="s">
        <v>346</v>
      </c>
      <c r="FS1" s="220" t="s">
        <v>95</v>
      </c>
      <c r="FT1" s="220" t="s">
        <v>96</v>
      </c>
      <c r="FU1" s="220" t="s">
        <v>97</v>
      </c>
      <c r="FV1" s="220" t="s">
        <v>98</v>
      </c>
      <c r="FW1" s="220" t="s">
        <v>99</v>
      </c>
      <c r="FX1" s="220" t="s">
        <v>100</v>
      </c>
      <c r="FY1" s="220" t="s">
        <v>101</v>
      </c>
      <c r="FZ1" s="220" t="s">
        <v>102</v>
      </c>
      <c r="GA1" s="220" t="s">
        <v>103</v>
      </c>
      <c r="GB1" s="220" t="s">
        <v>104</v>
      </c>
      <c r="GC1" s="220" t="s">
        <v>105</v>
      </c>
      <c r="GD1" s="220" t="s">
        <v>106</v>
      </c>
      <c r="GE1" s="220" t="s">
        <v>107</v>
      </c>
      <c r="GF1" s="220" t="s">
        <v>160</v>
      </c>
      <c r="GG1" s="220" t="s">
        <v>108</v>
      </c>
      <c r="GH1" s="220" t="s">
        <v>146</v>
      </c>
      <c r="GI1" s="220" t="s">
        <v>109</v>
      </c>
      <c r="GJ1" s="220" t="s">
        <v>110</v>
      </c>
      <c r="GK1" s="220" t="s">
        <v>111</v>
      </c>
      <c r="GL1" s="220" t="s">
        <v>434</v>
      </c>
      <c r="GM1" s="220" t="s">
        <v>112</v>
      </c>
      <c r="GN1" s="220" t="s">
        <v>113</v>
      </c>
      <c r="GO1" s="220" t="s">
        <v>114</v>
      </c>
      <c r="GP1" s="220" t="s">
        <v>115</v>
      </c>
      <c r="GQ1" s="220" t="s">
        <v>116</v>
      </c>
      <c r="GR1" s="220" t="s">
        <v>117</v>
      </c>
      <c r="GS1" s="220" t="s">
        <v>118</v>
      </c>
      <c r="GT1" s="220" t="s">
        <v>347</v>
      </c>
    </row>
    <row r="2" spans="1:202" ht="15" x14ac:dyDescent="0.25">
      <c r="A2" s="189">
        <v>41000</v>
      </c>
      <c r="B2" s="219">
        <v>1</v>
      </c>
      <c r="C2" s="219"/>
      <c r="D2" s="219">
        <v>1</v>
      </c>
      <c r="E2" s="219">
        <v>4</v>
      </c>
      <c r="F2" s="219">
        <v>1</v>
      </c>
      <c r="G2" s="219"/>
      <c r="H2" s="219"/>
      <c r="I2" s="219">
        <v>1</v>
      </c>
      <c r="J2" s="219">
        <v>1</v>
      </c>
      <c r="K2" s="219"/>
      <c r="L2" s="219">
        <v>6</v>
      </c>
      <c r="M2" s="219">
        <v>2</v>
      </c>
      <c r="N2" s="219"/>
      <c r="O2" s="219"/>
      <c r="P2" s="219"/>
      <c r="Q2" s="219"/>
      <c r="R2" s="219">
        <v>3</v>
      </c>
      <c r="S2" s="219">
        <v>6</v>
      </c>
      <c r="T2" s="219">
        <v>3</v>
      </c>
      <c r="U2" s="219">
        <v>7</v>
      </c>
      <c r="V2" s="219">
        <v>1</v>
      </c>
      <c r="W2" s="219"/>
      <c r="X2" s="219">
        <v>2</v>
      </c>
      <c r="Y2" s="219">
        <v>39</v>
      </c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>
        <v>1</v>
      </c>
      <c r="AP2" s="219"/>
      <c r="AQ2" s="219"/>
      <c r="AR2" s="219"/>
      <c r="AS2" s="219">
        <v>1</v>
      </c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>
        <v>1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>
        <v>1</v>
      </c>
      <c r="BZ2" s="219">
        <v>2</v>
      </c>
      <c r="CA2" s="219"/>
      <c r="CB2" s="219">
        <v>1</v>
      </c>
      <c r="CC2" s="219"/>
      <c r="CD2" s="219">
        <v>5</v>
      </c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>
        <v>6</v>
      </c>
      <c r="DU2" s="219">
        <v>3</v>
      </c>
      <c r="DV2" s="219"/>
      <c r="DW2" s="219"/>
      <c r="DX2" s="219"/>
      <c r="DY2" s="219"/>
      <c r="DZ2" s="219"/>
      <c r="EA2" s="219">
        <v>1</v>
      </c>
      <c r="EB2" s="219"/>
      <c r="EC2" s="219"/>
      <c r="ED2" s="219"/>
      <c r="EE2" s="219"/>
      <c r="EF2" s="219"/>
      <c r="EG2" s="219"/>
      <c r="EH2" s="219"/>
      <c r="EI2" s="219"/>
      <c r="EJ2" s="219">
        <v>1</v>
      </c>
      <c r="EK2" s="219"/>
      <c r="EL2" s="219">
        <v>7</v>
      </c>
      <c r="EM2" s="219"/>
      <c r="EN2" s="219">
        <v>2</v>
      </c>
      <c r="EO2" s="219"/>
      <c r="EP2" s="219">
        <v>1</v>
      </c>
      <c r="EQ2" s="219">
        <v>1</v>
      </c>
      <c r="ER2" s="219"/>
      <c r="ES2" s="219">
        <v>22</v>
      </c>
      <c r="ET2" s="219">
        <v>2</v>
      </c>
      <c r="EU2" s="219"/>
      <c r="EV2" s="219">
        <v>5</v>
      </c>
      <c r="EW2" s="219">
        <v>3</v>
      </c>
      <c r="EX2" s="219">
        <v>1</v>
      </c>
      <c r="EY2" s="219">
        <v>1</v>
      </c>
      <c r="EZ2" s="219">
        <v>1</v>
      </c>
      <c r="FA2" s="219"/>
      <c r="FB2" s="219">
        <v>2</v>
      </c>
      <c r="FC2" s="219">
        <v>2</v>
      </c>
      <c r="FD2" s="219"/>
      <c r="FE2" s="219"/>
      <c r="FF2" s="219">
        <v>3</v>
      </c>
      <c r="FG2" s="219"/>
      <c r="FH2" s="219"/>
      <c r="FI2" s="219"/>
      <c r="FJ2" s="219">
        <v>2</v>
      </c>
      <c r="FK2" s="219">
        <v>11</v>
      </c>
      <c r="FL2" s="219">
        <v>1</v>
      </c>
      <c r="FM2" s="219">
        <v>6</v>
      </c>
      <c r="FN2" s="219">
        <v>1</v>
      </c>
      <c r="FO2" s="219"/>
      <c r="FP2" s="219">
        <v>2</v>
      </c>
      <c r="FQ2" s="219"/>
      <c r="FR2" s="219">
        <v>43</v>
      </c>
      <c r="FS2" s="221">
        <v>3</v>
      </c>
      <c r="FT2" s="221"/>
      <c r="FU2" s="221">
        <v>13</v>
      </c>
      <c r="FV2" s="221">
        <v>10</v>
      </c>
      <c r="FW2" s="221">
        <v>2</v>
      </c>
      <c r="FX2" s="221">
        <v>1</v>
      </c>
      <c r="FY2" s="221">
        <v>1</v>
      </c>
      <c r="FZ2" s="221"/>
      <c r="GA2" s="221">
        <v>3</v>
      </c>
      <c r="GB2" s="221">
        <v>4</v>
      </c>
      <c r="GC2" s="221"/>
      <c r="GD2" s="221">
        <v>6</v>
      </c>
      <c r="GE2" s="221">
        <v>5</v>
      </c>
      <c r="GF2" s="221"/>
      <c r="GG2" s="221"/>
      <c r="GH2" s="221"/>
      <c r="GI2" s="221"/>
      <c r="GJ2" s="221"/>
      <c r="GK2" s="221">
        <v>7</v>
      </c>
      <c r="GL2" s="221"/>
      <c r="GM2" s="221">
        <v>26</v>
      </c>
      <c r="GN2" s="221">
        <v>4</v>
      </c>
      <c r="GO2" s="221">
        <v>17</v>
      </c>
      <c r="GP2" s="221">
        <v>2</v>
      </c>
      <c r="GQ2" s="221">
        <v>1</v>
      </c>
      <c r="GR2" s="221">
        <v>5</v>
      </c>
      <c r="GS2" s="221"/>
      <c r="GT2" s="221">
        <v>110</v>
      </c>
    </row>
    <row r="3" spans="1:202" ht="15" x14ac:dyDescent="0.25">
      <c r="A3" s="189">
        <v>41030</v>
      </c>
      <c r="B3" s="219"/>
      <c r="C3" s="219"/>
      <c r="D3" s="219">
        <v>6</v>
      </c>
      <c r="E3" s="219">
        <v>1</v>
      </c>
      <c r="F3" s="219">
        <v>1</v>
      </c>
      <c r="G3" s="219">
        <v>1</v>
      </c>
      <c r="H3" s="219">
        <v>1</v>
      </c>
      <c r="I3" s="219">
        <v>1</v>
      </c>
      <c r="J3" s="219"/>
      <c r="K3" s="219">
        <v>1</v>
      </c>
      <c r="L3" s="219"/>
      <c r="M3" s="219">
        <v>3</v>
      </c>
      <c r="N3" s="219"/>
      <c r="O3" s="219"/>
      <c r="P3" s="219"/>
      <c r="Q3" s="219"/>
      <c r="R3" s="219">
        <v>1</v>
      </c>
      <c r="S3" s="219">
        <v>4</v>
      </c>
      <c r="T3" s="219">
        <v>2</v>
      </c>
      <c r="U3" s="219">
        <v>6</v>
      </c>
      <c r="V3" s="219"/>
      <c r="W3" s="219"/>
      <c r="X3" s="219">
        <v>1</v>
      </c>
      <c r="Y3" s="219">
        <v>29</v>
      </c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>
        <v>1</v>
      </c>
      <c r="BK3" s="219"/>
      <c r="BL3" s="219"/>
      <c r="BM3" s="219">
        <v>1</v>
      </c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>
        <v>4</v>
      </c>
      <c r="CA3" s="219"/>
      <c r="CB3" s="219">
        <v>1</v>
      </c>
      <c r="CC3" s="219"/>
      <c r="CD3" s="219">
        <v>5</v>
      </c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>
        <v>1</v>
      </c>
      <c r="DS3" s="219"/>
      <c r="DT3" s="219">
        <v>1</v>
      </c>
      <c r="DU3" s="219">
        <v>4</v>
      </c>
      <c r="DV3" s="219"/>
      <c r="DW3" s="219"/>
      <c r="DX3" s="219">
        <v>1</v>
      </c>
      <c r="DY3" s="219"/>
      <c r="DZ3" s="219"/>
      <c r="EA3" s="219"/>
      <c r="EB3" s="219"/>
      <c r="EC3" s="219"/>
      <c r="ED3" s="219"/>
      <c r="EE3" s="219"/>
      <c r="EF3" s="219"/>
      <c r="EG3" s="219"/>
      <c r="EH3" s="219">
        <v>1</v>
      </c>
      <c r="EI3" s="219"/>
      <c r="EJ3" s="219">
        <v>3</v>
      </c>
      <c r="EK3" s="219"/>
      <c r="EL3" s="219">
        <v>9</v>
      </c>
      <c r="EM3" s="219">
        <v>2</v>
      </c>
      <c r="EN3" s="219">
        <v>7</v>
      </c>
      <c r="EO3" s="219"/>
      <c r="EP3" s="219"/>
      <c r="EQ3" s="219">
        <v>1</v>
      </c>
      <c r="ER3" s="219"/>
      <c r="ES3" s="219">
        <v>30</v>
      </c>
      <c r="ET3" s="219"/>
      <c r="EU3" s="219">
        <v>1</v>
      </c>
      <c r="EV3" s="219">
        <v>3</v>
      </c>
      <c r="EW3" s="219">
        <v>2</v>
      </c>
      <c r="EX3" s="219"/>
      <c r="EY3" s="219">
        <v>1</v>
      </c>
      <c r="EZ3" s="219"/>
      <c r="FA3" s="219"/>
      <c r="FB3" s="219"/>
      <c r="FC3" s="219">
        <v>1</v>
      </c>
      <c r="FD3" s="219"/>
      <c r="FE3" s="219"/>
      <c r="FF3" s="219">
        <v>1</v>
      </c>
      <c r="FG3" s="219"/>
      <c r="FH3" s="219"/>
      <c r="FI3" s="219"/>
      <c r="FJ3" s="219">
        <v>1</v>
      </c>
      <c r="FK3" s="219">
        <v>4</v>
      </c>
      <c r="FL3" s="219">
        <v>1</v>
      </c>
      <c r="FM3" s="219">
        <v>5</v>
      </c>
      <c r="FN3" s="219"/>
      <c r="FO3" s="219">
        <v>1</v>
      </c>
      <c r="FP3" s="219">
        <v>1</v>
      </c>
      <c r="FQ3" s="219"/>
      <c r="FR3" s="219">
        <v>22</v>
      </c>
      <c r="FS3" s="221">
        <v>1</v>
      </c>
      <c r="FT3" s="221">
        <v>1</v>
      </c>
      <c r="FU3" s="221">
        <v>10</v>
      </c>
      <c r="FV3" s="221">
        <v>7</v>
      </c>
      <c r="FW3" s="221">
        <v>1</v>
      </c>
      <c r="FX3" s="221">
        <v>2</v>
      </c>
      <c r="FY3" s="221">
        <v>2</v>
      </c>
      <c r="FZ3" s="221"/>
      <c r="GA3" s="221">
        <v>1</v>
      </c>
      <c r="GB3" s="221">
        <v>1</v>
      </c>
      <c r="GC3" s="221">
        <v>1</v>
      </c>
      <c r="GD3" s="221"/>
      <c r="GE3" s="221">
        <v>4</v>
      </c>
      <c r="GF3" s="221"/>
      <c r="GG3" s="221"/>
      <c r="GH3" s="221"/>
      <c r="GI3" s="221">
        <v>1</v>
      </c>
      <c r="GJ3" s="221"/>
      <c r="GK3" s="221">
        <v>5</v>
      </c>
      <c r="GL3" s="221"/>
      <c r="GM3" s="221">
        <v>21</v>
      </c>
      <c r="GN3" s="221">
        <v>5</v>
      </c>
      <c r="GO3" s="221">
        <v>20</v>
      </c>
      <c r="GP3" s="221"/>
      <c r="GQ3" s="221">
        <v>1</v>
      </c>
      <c r="GR3" s="221">
        <v>3</v>
      </c>
      <c r="GS3" s="221"/>
      <c r="GT3" s="221">
        <v>87</v>
      </c>
    </row>
    <row r="4" spans="1:202" ht="15" x14ac:dyDescent="0.25">
      <c r="A4" s="189">
        <v>41061</v>
      </c>
      <c r="B4" s="219">
        <v>1</v>
      </c>
      <c r="C4" s="219"/>
      <c r="D4" s="219">
        <v>7</v>
      </c>
      <c r="E4" s="219">
        <v>4</v>
      </c>
      <c r="F4" s="219">
        <v>3</v>
      </c>
      <c r="G4" s="219">
        <v>2</v>
      </c>
      <c r="H4" s="219">
        <v>2</v>
      </c>
      <c r="I4" s="219"/>
      <c r="J4" s="219"/>
      <c r="K4" s="219"/>
      <c r="L4" s="219">
        <v>1</v>
      </c>
      <c r="M4" s="219">
        <v>3</v>
      </c>
      <c r="N4" s="219"/>
      <c r="O4" s="219"/>
      <c r="P4" s="219"/>
      <c r="Q4" s="219"/>
      <c r="R4" s="219">
        <v>5</v>
      </c>
      <c r="S4" s="219">
        <v>14</v>
      </c>
      <c r="T4" s="219"/>
      <c r="U4" s="219">
        <v>8</v>
      </c>
      <c r="V4" s="219">
        <v>2</v>
      </c>
      <c r="W4" s="219"/>
      <c r="X4" s="219">
        <v>1</v>
      </c>
      <c r="Y4" s="219">
        <v>53</v>
      </c>
      <c r="Z4" s="219"/>
      <c r="AA4" s="219">
        <v>1</v>
      </c>
      <c r="AB4" s="219">
        <v>1</v>
      </c>
      <c r="AC4" s="219"/>
      <c r="AD4" s="219">
        <v>1</v>
      </c>
      <c r="AE4" s="219"/>
      <c r="AF4" s="219">
        <v>1</v>
      </c>
      <c r="AG4" s="219"/>
      <c r="AH4" s="219"/>
      <c r="AI4" s="219"/>
      <c r="AJ4" s="219"/>
      <c r="AK4" s="219"/>
      <c r="AL4" s="219"/>
      <c r="AM4" s="219">
        <v>1</v>
      </c>
      <c r="AN4" s="219">
        <v>1</v>
      </c>
      <c r="AO4" s="219">
        <v>1</v>
      </c>
      <c r="AP4" s="219"/>
      <c r="AQ4" s="219"/>
      <c r="AR4" s="219"/>
      <c r="AS4" s="219">
        <v>7</v>
      </c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>
        <v>3</v>
      </c>
      <c r="CA4" s="219"/>
      <c r="CB4" s="219"/>
      <c r="CC4" s="219"/>
      <c r="CD4" s="219">
        <v>3</v>
      </c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>
        <v>1</v>
      </c>
      <c r="DU4" s="219">
        <v>3</v>
      </c>
      <c r="DV4" s="219">
        <v>1</v>
      </c>
      <c r="DW4" s="219">
        <v>1</v>
      </c>
      <c r="DX4" s="219"/>
      <c r="DY4" s="219"/>
      <c r="DZ4" s="219"/>
      <c r="EA4" s="219">
        <v>1</v>
      </c>
      <c r="EB4" s="219"/>
      <c r="EC4" s="219">
        <v>4</v>
      </c>
      <c r="ED4" s="219">
        <v>1</v>
      </c>
      <c r="EE4" s="219"/>
      <c r="EF4" s="219"/>
      <c r="EG4" s="219"/>
      <c r="EH4" s="219"/>
      <c r="EI4" s="219"/>
      <c r="EJ4" s="219">
        <v>1</v>
      </c>
      <c r="EK4" s="219"/>
      <c r="EL4" s="219">
        <v>4</v>
      </c>
      <c r="EM4" s="219">
        <v>1</v>
      </c>
      <c r="EN4" s="219">
        <v>4</v>
      </c>
      <c r="EO4" s="219">
        <v>3</v>
      </c>
      <c r="EP4" s="219"/>
      <c r="EQ4" s="219"/>
      <c r="ER4" s="219"/>
      <c r="ES4" s="219">
        <v>25</v>
      </c>
      <c r="ET4" s="219"/>
      <c r="EU4" s="219"/>
      <c r="EV4" s="219">
        <v>3</v>
      </c>
      <c r="EW4" s="219">
        <v>1</v>
      </c>
      <c r="EX4" s="219"/>
      <c r="EY4" s="219"/>
      <c r="EZ4" s="219"/>
      <c r="FA4" s="219"/>
      <c r="FB4" s="219"/>
      <c r="FC4" s="219"/>
      <c r="FD4" s="219"/>
      <c r="FE4" s="219">
        <v>1</v>
      </c>
      <c r="FF4" s="219">
        <v>1</v>
      </c>
      <c r="FG4" s="219"/>
      <c r="FH4" s="219"/>
      <c r="FI4" s="219"/>
      <c r="FJ4" s="219">
        <v>2</v>
      </c>
      <c r="FK4" s="219">
        <v>3</v>
      </c>
      <c r="FL4" s="219">
        <v>1</v>
      </c>
      <c r="FM4" s="219">
        <v>2</v>
      </c>
      <c r="FN4" s="219"/>
      <c r="FO4" s="219"/>
      <c r="FP4" s="219">
        <v>3</v>
      </c>
      <c r="FQ4" s="219"/>
      <c r="FR4" s="219">
        <v>17</v>
      </c>
      <c r="FS4" s="221">
        <v>1</v>
      </c>
      <c r="FT4" s="221"/>
      <c r="FU4" s="221">
        <v>12</v>
      </c>
      <c r="FV4" s="221">
        <v>9</v>
      </c>
      <c r="FW4" s="221">
        <v>4</v>
      </c>
      <c r="FX4" s="221">
        <v>4</v>
      </c>
      <c r="FY4" s="221">
        <v>2</v>
      </c>
      <c r="FZ4" s="221"/>
      <c r="GA4" s="221"/>
      <c r="GB4" s="221">
        <v>2</v>
      </c>
      <c r="GC4" s="221"/>
      <c r="GD4" s="221">
        <v>6</v>
      </c>
      <c r="GE4" s="221">
        <v>5</v>
      </c>
      <c r="GF4" s="221"/>
      <c r="GG4" s="221"/>
      <c r="GH4" s="221"/>
      <c r="GI4" s="221"/>
      <c r="GJ4" s="221"/>
      <c r="GK4" s="221">
        <v>8</v>
      </c>
      <c r="GL4" s="221"/>
      <c r="GM4" s="221">
        <v>25</v>
      </c>
      <c r="GN4" s="221">
        <v>3</v>
      </c>
      <c r="GO4" s="221">
        <v>15</v>
      </c>
      <c r="GP4" s="221">
        <v>5</v>
      </c>
      <c r="GQ4" s="221"/>
      <c r="GR4" s="221">
        <v>4</v>
      </c>
      <c r="GS4" s="221"/>
      <c r="GT4" s="221">
        <v>105</v>
      </c>
    </row>
    <row r="5" spans="1:202" ht="15" x14ac:dyDescent="0.25">
      <c r="A5" s="189">
        <v>41091</v>
      </c>
      <c r="B5" s="219">
        <v>1</v>
      </c>
      <c r="C5" s="219"/>
      <c r="D5" s="219">
        <v>11</v>
      </c>
      <c r="E5" s="219">
        <v>4</v>
      </c>
      <c r="F5" s="219">
        <v>4</v>
      </c>
      <c r="G5" s="219"/>
      <c r="H5" s="219"/>
      <c r="I5" s="219"/>
      <c r="J5" s="219">
        <v>4</v>
      </c>
      <c r="K5" s="219">
        <v>1</v>
      </c>
      <c r="L5" s="219">
        <v>6</v>
      </c>
      <c r="M5" s="219">
        <v>2</v>
      </c>
      <c r="N5" s="219"/>
      <c r="O5" s="219"/>
      <c r="P5" s="219"/>
      <c r="Q5" s="219"/>
      <c r="R5" s="219">
        <v>5</v>
      </c>
      <c r="S5" s="219">
        <v>10</v>
      </c>
      <c r="T5" s="219">
        <v>3</v>
      </c>
      <c r="U5" s="219">
        <v>8</v>
      </c>
      <c r="V5" s="219">
        <v>1</v>
      </c>
      <c r="W5" s="219"/>
      <c r="X5" s="219">
        <v>3</v>
      </c>
      <c r="Y5" s="219">
        <v>63</v>
      </c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>
        <v>1</v>
      </c>
      <c r="BJ5" s="219"/>
      <c r="BK5" s="219"/>
      <c r="BL5" s="219"/>
      <c r="BM5" s="219">
        <v>1</v>
      </c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>
        <v>1</v>
      </c>
      <c r="BZ5" s="219">
        <v>1</v>
      </c>
      <c r="CA5" s="219"/>
      <c r="CB5" s="219">
        <v>3</v>
      </c>
      <c r="CC5" s="219"/>
      <c r="CD5" s="219">
        <v>5</v>
      </c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>
        <v>3</v>
      </c>
      <c r="DU5" s="219">
        <v>1</v>
      </c>
      <c r="DV5" s="219">
        <v>1</v>
      </c>
      <c r="DW5" s="219"/>
      <c r="DX5" s="219">
        <v>5</v>
      </c>
      <c r="DY5" s="219"/>
      <c r="DZ5" s="219"/>
      <c r="EA5" s="219"/>
      <c r="EB5" s="219"/>
      <c r="EC5" s="219"/>
      <c r="ED5" s="219">
        <v>2</v>
      </c>
      <c r="EE5" s="219"/>
      <c r="EF5" s="219"/>
      <c r="EG5" s="219"/>
      <c r="EH5" s="219"/>
      <c r="EI5" s="219"/>
      <c r="EJ5" s="219">
        <v>1</v>
      </c>
      <c r="EK5" s="219"/>
      <c r="EL5" s="219">
        <v>8</v>
      </c>
      <c r="EM5" s="219">
        <v>3</v>
      </c>
      <c r="EN5" s="219">
        <v>4</v>
      </c>
      <c r="EO5" s="219"/>
      <c r="EP5" s="219"/>
      <c r="EQ5" s="219">
        <v>3</v>
      </c>
      <c r="ER5" s="219"/>
      <c r="ES5" s="219">
        <v>31</v>
      </c>
      <c r="ET5" s="219"/>
      <c r="EU5" s="219"/>
      <c r="EV5" s="219">
        <v>8</v>
      </c>
      <c r="EW5" s="219">
        <v>1</v>
      </c>
      <c r="EX5" s="219">
        <v>4</v>
      </c>
      <c r="EY5" s="219">
        <v>2</v>
      </c>
      <c r="EZ5" s="219"/>
      <c r="FA5" s="219"/>
      <c r="FB5" s="219">
        <v>1</v>
      </c>
      <c r="FC5" s="219">
        <v>2</v>
      </c>
      <c r="FD5" s="219"/>
      <c r="FE5" s="219">
        <v>1</v>
      </c>
      <c r="FF5" s="219">
        <v>5</v>
      </c>
      <c r="FG5" s="219"/>
      <c r="FH5" s="219"/>
      <c r="FI5" s="219"/>
      <c r="FJ5" s="219">
        <v>1</v>
      </c>
      <c r="FK5" s="219">
        <v>19</v>
      </c>
      <c r="FL5" s="219"/>
      <c r="FM5" s="219">
        <v>9</v>
      </c>
      <c r="FN5" s="219"/>
      <c r="FO5" s="219"/>
      <c r="FP5" s="219">
        <v>2</v>
      </c>
      <c r="FQ5" s="219"/>
      <c r="FR5" s="219">
        <v>55</v>
      </c>
      <c r="FS5" s="221">
        <v>1</v>
      </c>
      <c r="FT5" s="221"/>
      <c r="FU5" s="221">
        <v>22</v>
      </c>
      <c r="FV5" s="221">
        <v>6</v>
      </c>
      <c r="FW5" s="221">
        <v>9</v>
      </c>
      <c r="FX5" s="221">
        <v>2</v>
      </c>
      <c r="FY5" s="221">
        <v>5</v>
      </c>
      <c r="FZ5" s="221"/>
      <c r="GA5" s="221">
        <v>1</v>
      </c>
      <c r="GB5" s="221">
        <v>6</v>
      </c>
      <c r="GC5" s="221">
        <v>1</v>
      </c>
      <c r="GD5" s="221">
        <v>7</v>
      </c>
      <c r="GE5" s="221">
        <v>9</v>
      </c>
      <c r="GF5" s="221"/>
      <c r="GG5" s="221"/>
      <c r="GH5" s="221"/>
      <c r="GI5" s="221"/>
      <c r="GJ5" s="221"/>
      <c r="GK5" s="221">
        <v>8</v>
      </c>
      <c r="GL5" s="221"/>
      <c r="GM5" s="221">
        <v>38</v>
      </c>
      <c r="GN5" s="221">
        <v>7</v>
      </c>
      <c r="GO5" s="221">
        <v>24</v>
      </c>
      <c r="GP5" s="221">
        <v>1</v>
      </c>
      <c r="GQ5" s="221"/>
      <c r="GR5" s="221">
        <v>8</v>
      </c>
      <c r="GS5" s="221"/>
      <c r="GT5" s="221">
        <v>155</v>
      </c>
    </row>
    <row r="6" spans="1:202" ht="15" x14ac:dyDescent="0.25">
      <c r="A6" s="189">
        <v>41122</v>
      </c>
      <c r="B6" s="219"/>
      <c r="C6" s="219"/>
      <c r="D6" s="219">
        <v>4</v>
      </c>
      <c r="E6" s="219">
        <v>7</v>
      </c>
      <c r="F6" s="219">
        <v>3</v>
      </c>
      <c r="G6" s="219"/>
      <c r="H6" s="219"/>
      <c r="I6" s="219">
        <v>1</v>
      </c>
      <c r="J6" s="219">
        <v>5</v>
      </c>
      <c r="K6" s="219">
        <v>1</v>
      </c>
      <c r="L6" s="219">
        <v>1</v>
      </c>
      <c r="M6" s="219">
        <v>2</v>
      </c>
      <c r="N6" s="219"/>
      <c r="O6" s="219"/>
      <c r="P6" s="219"/>
      <c r="Q6" s="219"/>
      <c r="R6" s="219">
        <v>3</v>
      </c>
      <c r="S6" s="219">
        <v>14</v>
      </c>
      <c r="T6" s="219">
        <v>1</v>
      </c>
      <c r="U6" s="219">
        <v>6</v>
      </c>
      <c r="V6" s="219"/>
      <c r="W6" s="219">
        <v>1</v>
      </c>
      <c r="X6" s="219">
        <v>2</v>
      </c>
      <c r="Y6" s="219">
        <v>51</v>
      </c>
      <c r="Z6" s="219"/>
      <c r="AA6" s="219"/>
      <c r="AB6" s="219">
        <v>1</v>
      </c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>
        <v>1</v>
      </c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>
        <v>1</v>
      </c>
      <c r="BI6" s="219"/>
      <c r="BJ6" s="219"/>
      <c r="BK6" s="219"/>
      <c r="BL6" s="219"/>
      <c r="BM6" s="219">
        <v>1</v>
      </c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>
        <v>4</v>
      </c>
      <c r="CA6" s="219"/>
      <c r="CB6" s="219"/>
      <c r="CC6" s="219"/>
      <c r="CD6" s="219">
        <v>4</v>
      </c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>
        <v>4</v>
      </c>
      <c r="DU6" s="219">
        <v>2</v>
      </c>
      <c r="DV6" s="219">
        <v>3</v>
      </c>
      <c r="DW6" s="219">
        <v>1</v>
      </c>
      <c r="DX6" s="219"/>
      <c r="DY6" s="219"/>
      <c r="DZ6" s="219"/>
      <c r="EA6" s="219"/>
      <c r="EB6" s="219">
        <v>1</v>
      </c>
      <c r="EC6" s="219"/>
      <c r="ED6" s="219">
        <v>1</v>
      </c>
      <c r="EE6" s="219"/>
      <c r="EF6" s="219"/>
      <c r="EG6" s="219"/>
      <c r="EH6" s="219"/>
      <c r="EI6" s="219"/>
      <c r="EJ6" s="219">
        <v>2</v>
      </c>
      <c r="EK6" s="219"/>
      <c r="EL6" s="219">
        <v>7</v>
      </c>
      <c r="EM6" s="219">
        <v>1</v>
      </c>
      <c r="EN6" s="219">
        <v>7</v>
      </c>
      <c r="EO6" s="219"/>
      <c r="EP6" s="219"/>
      <c r="EQ6" s="219"/>
      <c r="ER6" s="219"/>
      <c r="ES6" s="219">
        <v>29</v>
      </c>
      <c r="ET6" s="219">
        <v>1</v>
      </c>
      <c r="EU6" s="219"/>
      <c r="EV6" s="219">
        <v>5</v>
      </c>
      <c r="EW6" s="219">
        <v>3</v>
      </c>
      <c r="EX6" s="219">
        <v>1</v>
      </c>
      <c r="EY6" s="219">
        <v>1</v>
      </c>
      <c r="EZ6" s="219">
        <v>2</v>
      </c>
      <c r="FA6" s="219"/>
      <c r="FB6" s="219"/>
      <c r="FC6" s="219">
        <v>1</v>
      </c>
      <c r="FD6" s="219"/>
      <c r="FE6" s="219">
        <v>3</v>
      </c>
      <c r="FF6" s="219">
        <v>4</v>
      </c>
      <c r="FG6" s="219"/>
      <c r="FH6" s="219"/>
      <c r="FI6" s="219"/>
      <c r="FJ6" s="219">
        <v>4</v>
      </c>
      <c r="FK6" s="219">
        <v>14</v>
      </c>
      <c r="FL6" s="219">
        <v>1</v>
      </c>
      <c r="FM6" s="219">
        <v>6</v>
      </c>
      <c r="FN6" s="219"/>
      <c r="FO6" s="219"/>
      <c r="FP6" s="219">
        <v>3</v>
      </c>
      <c r="FQ6" s="219"/>
      <c r="FR6" s="219">
        <v>49</v>
      </c>
      <c r="FS6" s="221">
        <v>1</v>
      </c>
      <c r="FT6" s="221"/>
      <c r="FU6" s="221">
        <v>13</v>
      </c>
      <c r="FV6" s="221">
        <v>13</v>
      </c>
      <c r="FW6" s="221">
        <v>7</v>
      </c>
      <c r="FX6" s="221">
        <v>2</v>
      </c>
      <c r="FY6" s="221">
        <v>2</v>
      </c>
      <c r="FZ6" s="221"/>
      <c r="GA6" s="221">
        <v>1</v>
      </c>
      <c r="GB6" s="221">
        <v>6</v>
      </c>
      <c r="GC6" s="221">
        <v>2</v>
      </c>
      <c r="GD6" s="221">
        <v>4</v>
      </c>
      <c r="GE6" s="221">
        <v>7</v>
      </c>
      <c r="GF6" s="221"/>
      <c r="GG6" s="221"/>
      <c r="GH6" s="221"/>
      <c r="GI6" s="221"/>
      <c r="GJ6" s="221"/>
      <c r="GK6" s="221">
        <v>9</v>
      </c>
      <c r="GL6" s="221"/>
      <c r="GM6" s="221">
        <v>40</v>
      </c>
      <c r="GN6" s="221">
        <v>3</v>
      </c>
      <c r="GO6" s="221">
        <v>19</v>
      </c>
      <c r="GP6" s="221"/>
      <c r="GQ6" s="221">
        <v>1</v>
      </c>
      <c r="GR6" s="221">
        <v>5</v>
      </c>
      <c r="GS6" s="221"/>
      <c r="GT6" s="221">
        <v>135</v>
      </c>
    </row>
    <row r="7" spans="1:202" ht="15" x14ac:dyDescent="0.25">
      <c r="A7" s="189">
        <v>41153</v>
      </c>
      <c r="B7" s="219">
        <v>1</v>
      </c>
      <c r="C7" s="219"/>
      <c r="D7" s="219">
        <v>6</v>
      </c>
      <c r="E7" s="219">
        <v>2</v>
      </c>
      <c r="F7" s="219">
        <v>3</v>
      </c>
      <c r="G7" s="219">
        <v>1</v>
      </c>
      <c r="H7" s="219"/>
      <c r="I7" s="219"/>
      <c r="J7" s="219"/>
      <c r="K7" s="219"/>
      <c r="L7" s="219">
        <v>1</v>
      </c>
      <c r="M7" s="219">
        <v>3</v>
      </c>
      <c r="N7" s="219"/>
      <c r="O7" s="219"/>
      <c r="P7" s="219"/>
      <c r="Q7" s="219"/>
      <c r="R7" s="219">
        <v>2</v>
      </c>
      <c r="S7" s="219">
        <v>9</v>
      </c>
      <c r="T7" s="219"/>
      <c r="U7" s="219">
        <v>2</v>
      </c>
      <c r="V7" s="219"/>
      <c r="W7" s="219"/>
      <c r="X7" s="219">
        <v>1</v>
      </c>
      <c r="Y7" s="219">
        <v>31</v>
      </c>
      <c r="Z7" s="219"/>
      <c r="AA7" s="219"/>
      <c r="AB7" s="219">
        <v>1</v>
      </c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>
        <v>1</v>
      </c>
      <c r="AN7" s="219"/>
      <c r="AO7" s="219">
        <v>1</v>
      </c>
      <c r="AP7" s="219"/>
      <c r="AQ7" s="219"/>
      <c r="AR7" s="219"/>
      <c r="AS7" s="219">
        <v>3</v>
      </c>
      <c r="AT7" s="219"/>
      <c r="AU7" s="219"/>
      <c r="AV7" s="219"/>
      <c r="AW7" s="219"/>
      <c r="AX7" s="219">
        <v>1</v>
      </c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>
        <v>1</v>
      </c>
      <c r="BJ7" s="219"/>
      <c r="BK7" s="219"/>
      <c r="BL7" s="219"/>
      <c r="BM7" s="219">
        <v>2</v>
      </c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>
        <v>2</v>
      </c>
      <c r="CA7" s="219"/>
      <c r="CB7" s="219">
        <v>1</v>
      </c>
      <c r="CC7" s="219">
        <v>1</v>
      </c>
      <c r="CD7" s="219">
        <v>4</v>
      </c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>
        <v>1</v>
      </c>
      <c r="DT7" s="219">
        <v>5</v>
      </c>
      <c r="DU7" s="219"/>
      <c r="DV7" s="219">
        <v>3</v>
      </c>
      <c r="DW7" s="219">
        <v>1</v>
      </c>
      <c r="DX7" s="219">
        <v>1</v>
      </c>
      <c r="DY7" s="219"/>
      <c r="DZ7" s="219">
        <v>1</v>
      </c>
      <c r="EA7" s="219"/>
      <c r="EB7" s="219"/>
      <c r="EC7" s="219"/>
      <c r="ED7" s="219">
        <v>1</v>
      </c>
      <c r="EE7" s="219"/>
      <c r="EF7" s="219"/>
      <c r="EG7" s="219"/>
      <c r="EH7" s="219"/>
      <c r="EI7" s="219"/>
      <c r="EJ7" s="219">
        <v>4</v>
      </c>
      <c r="EK7" s="219"/>
      <c r="EL7" s="219">
        <v>6</v>
      </c>
      <c r="EM7" s="219">
        <v>1</v>
      </c>
      <c r="EN7" s="219">
        <v>2</v>
      </c>
      <c r="EO7" s="219"/>
      <c r="EP7" s="219"/>
      <c r="EQ7" s="219">
        <v>2</v>
      </c>
      <c r="ER7" s="219"/>
      <c r="ES7" s="219">
        <v>28</v>
      </c>
      <c r="ET7" s="219"/>
      <c r="EU7" s="219"/>
      <c r="EV7" s="219">
        <v>3</v>
      </c>
      <c r="EW7" s="219">
        <v>1</v>
      </c>
      <c r="EX7" s="219">
        <v>2</v>
      </c>
      <c r="EY7" s="219"/>
      <c r="EZ7" s="219">
        <v>2</v>
      </c>
      <c r="FA7" s="219"/>
      <c r="FB7" s="219">
        <v>1</v>
      </c>
      <c r="FC7" s="219"/>
      <c r="FD7" s="219"/>
      <c r="FE7" s="219"/>
      <c r="FF7" s="219"/>
      <c r="FG7" s="219"/>
      <c r="FH7" s="219"/>
      <c r="FI7" s="219"/>
      <c r="FJ7" s="219"/>
      <c r="FK7" s="219">
        <v>5</v>
      </c>
      <c r="FL7" s="219">
        <v>1</v>
      </c>
      <c r="FM7" s="219">
        <v>6</v>
      </c>
      <c r="FN7" s="219"/>
      <c r="FO7" s="219"/>
      <c r="FP7" s="219"/>
      <c r="FQ7" s="219"/>
      <c r="FR7" s="219">
        <v>21</v>
      </c>
      <c r="FS7" s="221">
        <v>1</v>
      </c>
      <c r="FT7" s="221">
        <v>1</v>
      </c>
      <c r="FU7" s="221">
        <v>14</v>
      </c>
      <c r="FV7" s="221">
        <v>4</v>
      </c>
      <c r="FW7" s="221">
        <v>8</v>
      </c>
      <c r="FX7" s="221">
        <v>2</v>
      </c>
      <c r="FY7" s="221">
        <v>4</v>
      </c>
      <c r="FZ7" s="221"/>
      <c r="GA7" s="221">
        <v>2</v>
      </c>
      <c r="GB7" s="221"/>
      <c r="GC7" s="221"/>
      <c r="GD7" s="221">
        <v>1</v>
      </c>
      <c r="GE7" s="221">
        <v>4</v>
      </c>
      <c r="GF7" s="221"/>
      <c r="GG7" s="221"/>
      <c r="GH7" s="221"/>
      <c r="GI7" s="221"/>
      <c r="GJ7" s="221"/>
      <c r="GK7" s="221">
        <v>6</v>
      </c>
      <c r="GL7" s="221"/>
      <c r="GM7" s="221">
        <v>23</v>
      </c>
      <c r="GN7" s="221">
        <v>3</v>
      </c>
      <c r="GO7" s="221">
        <v>12</v>
      </c>
      <c r="GP7" s="221"/>
      <c r="GQ7" s="221"/>
      <c r="GR7" s="221">
        <v>4</v>
      </c>
      <c r="GS7" s="221"/>
      <c r="GT7" s="221">
        <v>89</v>
      </c>
    </row>
    <row r="8" spans="1:202" ht="15" x14ac:dyDescent="0.25">
      <c r="A8" s="189">
        <v>41183</v>
      </c>
      <c r="B8" s="219">
        <v>2</v>
      </c>
      <c r="C8" s="219"/>
      <c r="D8" s="219">
        <v>3</v>
      </c>
      <c r="E8" s="219">
        <v>4</v>
      </c>
      <c r="F8" s="219"/>
      <c r="G8" s="219"/>
      <c r="H8" s="219"/>
      <c r="I8" s="219">
        <v>1</v>
      </c>
      <c r="J8" s="219"/>
      <c r="K8" s="219"/>
      <c r="L8" s="219"/>
      <c r="M8" s="219">
        <v>2</v>
      </c>
      <c r="N8" s="219"/>
      <c r="O8" s="219"/>
      <c r="P8" s="219"/>
      <c r="Q8" s="219"/>
      <c r="R8" s="219"/>
      <c r="S8" s="219">
        <v>14</v>
      </c>
      <c r="T8" s="219"/>
      <c r="U8" s="219">
        <v>4</v>
      </c>
      <c r="V8" s="219"/>
      <c r="W8" s="219"/>
      <c r="X8" s="219"/>
      <c r="Y8" s="219">
        <v>30</v>
      </c>
      <c r="Z8" s="219"/>
      <c r="AA8" s="219">
        <v>1</v>
      </c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>
        <v>1</v>
      </c>
      <c r="AN8" s="219">
        <v>2</v>
      </c>
      <c r="AO8" s="219">
        <v>1</v>
      </c>
      <c r="AP8" s="219"/>
      <c r="AQ8" s="219"/>
      <c r="AR8" s="219"/>
      <c r="AS8" s="219">
        <v>5</v>
      </c>
      <c r="AT8" s="219"/>
      <c r="AU8" s="219"/>
      <c r="AV8" s="219"/>
      <c r="AW8" s="219"/>
      <c r="AX8" s="219"/>
      <c r="AY8" s="219"/>
      <c r="AZ8" s="219">
        <v>2</v>
      </c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>
        <v>2</v>
      </c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>
        <v>1</v>
      </c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>
        <v>1</v>
      </c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>
        <v>1</v>
      </c>
      <c r="DT8" s="219">
        <v>4</v>
      </c>
      <c r="DU8" s="219">
        <v>3</v>
      </c>
      <c r="DV8" s="219">
        <v>4</v>
      </c>
      <c r="DW8" s="219"/>
      <c r="DX8" s="219">
        <v>2</v>
      </c>
      <c r="DY8" s="219"/>
      <c r="DZ8" s="219">
        <v>1</v>
      </c>
      <c r="EA8" s="219">
        <v>1</v>
      </c>
      <c r="EB8" s="219"/>
      <c r="EC8" s="219">
        <v>1</v>
      </c>
      <c r="ED8" s="219">
        <v>2</v>
      </c>
      <c r="EE8" s="219"/>
      <c r="EF8" s="219"/>
      <c r="EG8" s="219"/>
      <c r="EH8" s="219"/>
      <c r="EI8" s="219"/>
      <c r="EJ8" s="219">
        <v>2</v>
      </c>
      <c r="EK8" s="219"/>
      <c r="EL8" s="219">
        <v>7</v>
      </c>
      <c r="EM8" s="219">
        <v>2</v>
      </c>
      <c r="EN8" s="219">
        <v>3</v>
      </c>
      <c r="EO8" s="219"/>
      <c r="EP8" s="219"/>
      <c r="EQ8" s="219">
        <v>1</v>
      </c>
      <c r="ER8" s="219"/>
      <c r="ES8" s="219">
        <v>34</v>
      </c>
      <c r="ET8" s="219"/>
      <c r="EU8" s="219"/>
      <c r="EV8" s="219">
        <v>2</v>
      </c>
      <c r="EW8" s="219">
        <v>5</v>
      </c>
      <c r="EX8" s="219"/>
      <c r="EY8" s="219">
        <v>1</v>
      </c>
      <c r="EZ8" s="219">
        <v>1</v>
      </c>
      <c r="FA8" s="219"/>
      <c r="FB8" s="219">
        <v>1</v>
      </c>
      <c r="FC8" s="219">
        <v>1</v>
      </c>
      <c r="FD8" s="219"/>
      <c r="FE8" s="219">
        <v>1</v>
      </c>
      <c r="FF8" s="219">
        <v>3</v>
      </c>
      <c r="FG8" s="219"/>
      <c r="FH8" s="219"/>
      <c r="FI8" s="219"/>
      <c r="FJ8" s="219">
        <v>2</v>
      </c>
      <c r="FK8" s="219">
        <v>9</v>
      </c>
      <c r="FL8" s="219"/>
      <c r="FM8" s="219">
        <v>3</v>
      </c>
      <c r="FN8" s="219"/>
      <c r="FO8" s="219"/>
      <c r="FP8" s="219">
        <v>1</v>
      </c>
      <c r="FQ8" s="219"/>
      <c r="FR8" s="219">
        <v>30</v>
      </c>
      <c r="FS8" s="221">
        <v>2</v>
      </c>
      <c r="FT8" s="221">
        <v>1</v>
      </c>
      <c r="FU8" s="221">
        <v>10</v>
      </c>
      <c r="FV8" s="221">
        <v>13</v>
      </c>
      <c r="FW8" s="221">
        <v>4</v>
      </c>
      <c r="FX8" s="221">
        <v>1</v>
      </c>
      <c r="FY8" s="221">
        <v>3</v>
      </c>
      <c r="FZ8" s="221"/>
      <c r="GA8" s="221">
        <v>5</v>
      </c>
      <c r="GB8" s="221">
        <v>2</v>
      </c>
      <c r="GC8" s="221"/>
      <c r="GD8" s="221">
        <v>2</v>
      </c>
      <c r="GE8" s="221">
        <v>7</v>
      </c>
      <c r="GF8" s="221"/>
      <c r="GG8" s="221"/>
      <c r="GH8" s="221"/>
      <c r="GI8" s="221"/>
      <c r="GJ8" s="221"/>
      <c r="GK8" s="221">
        <v>4</v>
      </c>
      <c r="GL8" s="221"/>
      <c r="GM8" s="221">
        <v>31</v>
      </c>
      <c r="GN8" s="221">
        <v>4</v>
      </c>
      <c r="GO8" s="221">
        <v>11</v>
      </c>
      <c r="GP8" s="221"/>
      <c r="GQ8" s="221"/>
      <c r="GR8" s="221">
        <v>2</v>
      </c>
      <c r="GS8" s="221"/>
      <c r="GT8" s="221">
        <v>102</v>
      </c>
    </row>
    <row r="9" spans="1:202" ht="15" x14ac:dyDescent="0.25">
      <c r="A9" s="189">
        <v>41214</v>
      </c>
      <c r="B9" s="219">
        <v>1</v>
      </c>
      <c r="C9" s="219">
        <v>1</v>
      </c>
      <c r="D9" s="219">
        <v>4</v>
      </c>
      <c r="E9" s="219">
        <v>2</v>
      </c>
      <c r="F9" s="219">
        <v>3</v>
      </c>
      <c r="G9" s="219"/>
      <c r="H9" s="219">
        <v>3</v>
      </c>
      <c r="I9" s="219">
        <v>1</v>
      </c>
      <c r="J9" s="219">
        <v>1</v>
      </c>
      <c r="K9" s="219"/>
      <c r="L9" s="219">
        <v>2</v>
      </c>
      <c r="M9" s="219">
        <v>4</v>
      </c>
      <c r="N9" s="219"/>
      <c r="O9" s="219"/>
      <c r="P9" s="219"/>
      <c r="Q9" s="219"/>
      <c r="R9" s="219">
        <v>4</v>
      </c>
      <c r="S9" s="219">
        <v>23</v>
      </c>
      <c r="T9" s="219">
        <v>2</v>
      </c>
      <c r="U9" s="219">
        <v>13</v>
      </c>
      <c r="V9" s="219"/>
      <c r="W9" s="219"/>
      <c r="X9" s="219">
        <v>1</v>
      </c>
      <c r="Y9" s="219">
        <v>65</v>
      </c>
      <c r="Z9" s="219"/>
      <c r="AA9" s="219"/>
      <c r="AB9" s="219">
        <v>3</v>
      </c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>
        <v>3</v>
      </c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>
        <v>1</v>
      </c>
      <c r="BM9" s="219">
        <v>1</v>
      </c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>
        <v>1</v>
      </c>
      <c r="CA9" s="219"/>
      <c r="CB9" s="219">
        <v>1</v>
      </c>
      <c r="CC9" s="219"/>
      <c r="CD9" s="219">
        <v>2</v>
      </c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>
        <v>1</v>
      </c>
      <c r="CQ9" s="219"/>
      <c r="CR9" s="219"/>
      <c r="CS9" s="219"/>
      <c r="CT9" s="219"/>
      <c r="CU9" s="219"/>
      <c r="CV9" s="219">
        <v>1</v>
      </c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>
        <v>1</v>
      </c>
      <c r="DS9" s="219"/>
      <c r="DT9" s="219">
        <v>2</v>
      </c>
      <c r="DU9" s="219">
        <v>3</v>
      </c>
      <c r="DV9" s="219">
        <v>2</v>
      </c>
      <c r="DW9" s="219"/>
      <c r="DX9" s="219">
        <v>1</v>
      </c>
      <c r="DY9" s="219"/>
      <c r="DZ9" s="219"/>
      <c r="EA9" s="219">
        <v>2</v>
      </c>
      <c r="EB9" s="219"/>
      <c r="EC9" s="219">
        <v>1</v>
      </c>
      <c r="ED9" s="219">
        <v>3</v>
      </c>
      <c r="EE9" s="219"/>
      <c r="EF9" s="219"/>
      <c r="EG9" s="219"/>
      <c r="EH9" s="219"/>
      <c r="EI9" s="219"/>
      <c r="EJ9" s="219">
        <v>4</v>
      </c>
      <c r="EK9" s="219"/>
      <c r="EL9" s="219">
        <v>15</v>
      </c>
      <c r="EM9" s="219">
        <v>4</v>
      </c>
      <c r="EN9" s="219">
        <v>10</v>
      </c>
      <c r="EO9" s="219">
        <v>1</v>
      </c>
      <c r="EP9" s="219"/>
      <c r="EQ9" s="219"/>
      <c r="ER9" s="219"/>
      <c r="ES9" s="219">
        <v>49</v>
      </c>
      <c r="ET9" s="219"/>
      <c r="EU9" s="219"/>
      <c r="EV9" s="219">
        <v>2</v>
      </c>
      <c r="EW9" s="219">
        <v>10</v>
      </c>
      <c r="EX9" s="219">
        <v>2</v>
      </c>
      <c r="EY9" s="219"/>
      <c r="EZ9" s="219">
        <v>1</v>
      </c>
      <c r="FA9" s="219"/>
      <c r="FB9" s="219">
        <v>2</v>
      </c>
      <c r="FC9" s="219">
        <v>1</v>
      </c>
      <c r="FD9" s="219"/>
      <c r="FE9" s="219">
        <v>1</v>
      </c>
      <c r="FF9" s="219">
        <v>3</v>
      </c>
      <c r="FG9" s="219"/>
      <c r="FH9" s="219"/>
      <c r="FI9" s="219"/>
      <c r="FJ9" s="219"/>
      <c r="FK9" s="219">
        <v>12</v>
      </c>
      <c r="FL9" s="219">
        <v>2</v>
      </c>
      <c r="FM9" s="219">
        <v>6</v>
      </c>
      <c r="FN9" s="219"/>
      <c r="FO9" s="219"/>
      <c r="FP9" s="219">
        <v>3</v>
      </c>
      <c r="FQ9" s="219"/>
      <c r="FR9" s="219">
        <v>45</v>
      </c>
      <c r="FS9" s="221">
        <v>2</v>
      </c>
      <c r="FT9" s="221">
        <v>1</v>
      </c>
      <c r="FU9" s="221">
        <v>8</v>
      </c>
      <c r="FV9" s="221">
        <v>18</v>
      </c>
      <c r="FW9" s="221">
        <v>7</v>
      </c>
      <c r="FX9" s="221"/>
      <c r="FY9" s="221">
        <v>5</v>
      </c>
      <c r="FZ9" s="221"/>
      <c r="GA9" s="221">
        <v>3</v>
      </c>
      <c r="GB9" s="221">
        <v>4</v>
      </c>
      <c r="GC9" s="221"/>
      <c r="GD9" s="221">
        <v>4</v>
      </c>
      <c r="GE9" s="221">
        <v>10</v>
      </c>
      <c r="GF9" s="221"/>
      <c r="GG9" s="221"/>
      <c r="GH9" s="221"/>
      <c r="GI9" s="221"/>
      <c r="GJ9" s="221"/>
      <c r="GK9" s="221">
        <v>8</v>
      </c>
      <c r="GL9" s="221"/>
      <c r="GM9" s="221">
        <v>52</v>
      </c>
      <c r="GN9" s="221">
        <v>8</v>
      </c>
      <c r="GO9" s="221">
        <v>30</v>
      </c>
      <c r="GP9" s="221">
        <v>1</v>
      </c>
      <c r="GQ9" s="221"/>
      <c r="GR9" s="221">
        <v>5</v>
      </c>
      <c r="GS9" s="221"/>
      <c r="GT9" s="221">
        <v>166</v>
      </c>
    </row>
    <row r="10" spans="1:202" ht="15" x14ac:dyDescent="0.25">
      <c r="A10" s="189">
        <v>41244</v>
      </c>
      <c r="B10" s="219">
        <v>1</v>
      </c>
      <c r="C10" s="219"/>
      <c r="D10" s="219">
        <v>3</v>
      </c>
      <c r="E10" s="219">
        <v>4</v>
      </c>
      <c r="F10" s="219">
        <v>1</v>
      </c>
      <c r="G10" s="219"/>
      <c r="H10" s="219">
        <v>2</v>
      </c>
      <c r="I10" s="219"/>
      <c r="J10" s="219">
        <v>1</v>
      </c>
      <c r="K10" s="219"/>
      <c r="L10" s="219">
        <v>1</v>
      </c>
      <c r="M10" s="219">
        <v>4</v>
      </c>
      <c r="N10" s="219"/>
      <c r="O10" s="219">
        <v>2</v>
      </c>
      <c r="P10" s="219"/>
      <c r="Q10" s="219">
        <v>2</v>
      </c>
      <c r="R10" s="219">
        <v>2</v>
      </c>
      <c r="S10" s="219">
        <v>10</v>
      </c>
      <c r="T10" s="219">
        <v>2</v>
      </c>
      <c r="U10" s="219">
        <v>7</v>
      </c>
      <c r="V10" s="219"/>
      <c r="W10" s="219"/>
      <c r="X10" s="219"/>
      <c r="Y10" s="219">
        <v>42</v>
      </c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>
        <v>1</v>
      </c>
      <c r="AN10" s="219"/>
      <c r="AO10" s="219"/>
      <c r="AP10" s="219"/>
      <c r="AQ10" s="219"/>
      <c r="AR10" s="219"/>
      <c r="AS10" s="219">
        <v>1</v>
      </c>
      <c r="AT10" s="219"/>
      <c r="AU10" s="219"/>
      <c r="AV10" s="219"/>
      <c r="AW10" s="219"/>
      <c r="AX10" s="219"/>
      <c r="AY10" s="219">
        <v>1</v>
      </c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>
        <v>1</v>
      </c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>
        <v>1</v>
      </c>
      <c r="CC10" s="219"/>
      <c r="CD10" s="219">
        <v>1</v>
      </c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>
        <v>1</v>
      </c>
      <c r="CR10" s="219"/>
      <c r="CS10" s="219"/>
      <c r="CT10" s="219"/>
      <c r="CU10" s="219"/>
      <c r="CV10" s="219">
        <v>1</v>
      </c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>
        <v>4</v>
      </c>
      <c r="DU10" s="219">
        <v>4</v>
      </c>
      <c r="DV10" s="219"/>
      <c r="DW10" s="219"/>
      <c r="DX10" s="219">
        <v>1</v>
      </c>
      <c r="DY10" s="219"/>
      <c r="DZ10" s="219"/>
      <c r="EA10" s="219"/>
      <c r="EB10" s="219"/>
      <c r="EC10" s="219">
        <v>1</v>
      </c>
      <c r="ED10" s="219">
        <v>2</v>
      </c>
      <c r="EE10" s="219"/>
      <c r="EF10" s="219"/>
      <c r="EG10" s="219"/>
      <c r="EH10" s="219"/>
      <c r="EI10" s="219">
        <v>1</v>
      </c>
      <c r="EJ10" s="219">
        <v>2</v>
      </c>
      <c r="EK10" s="219"/>
      <c r="EL10" s="219">
        <v>7</v>
      </c>
      <c r="EM10" s="219">
        <v>2</v>
      </c>
      <c r="EN10" s="219">
        <v>4</v>
      </c>
      <c r="EO10" s="219">
        <v>1</v>
      </c>
      <c r="EP10" s="219"/>
      <c r="EQ10" s="219">
        <v>1</v>
      </c>
      <c r="ER10" s="219"/>
      <c r="ES10" s="219">
        <v>30</v>
      </c>
      <c r="ET10" s="219">
        <v>2</v>
      </c>
      <c r="EU10" s="219"/>
      <c r="EV10" s="219">
        <v>7</v>
      </c>
      <c r="EW10" s="219">
        <v>4</v>
      </c>
      <c r="EX10" s="219">
        <v>4</v>
      </c>
      <c r="EY10" s="219">
        <v>1</v>
      </c>
      <c r="EZ10" s="219">
        <v>4</v>
      </c>
      <c r="FA10" s="219"/>
      <c r="FB10" s="219">
        <v>2</v>
      </c>
      <c r="FC10" s="219"/>
      <c r="FD10" s="219">
        <v>1</v>
      </c>
      <c r="FE10" s="219">
        <v>2</v>
      </c>
      <c r="FF10" s="219">
        <v>3</v>
      </c>
      <c r="FG10" s="219">
        <v>1</v>
      </c>
      <c r="FH10" s="219"/>
      <c r="FI10" s="219">
        <v>1</v>
      </c>
      <c r="FJ10" s="219">
        <v>4</v>
      </c>
      <c r="FK10" s="219">
        <v>15</v>
      </c>
      <c r="FL10" s="219"/>
      <c r="FM10" s="219">
        <v>9</v>
      </c>
      <c r="FN10" s="219"/>
      <c r="FO10" s="219">
        <v>1</v>
      </c>
      <c r="FP10" s="219">
        <v>1</v>
      </c>
      <c r="FQ10" s="219"/>
      <c r="FR10" s="219">
        <v>62</v>
      </c>
      <c r="FS10" s="221">
        <v>3</v>
      </c>
      <c r="FT10" s="221"/>
      <c r="FU10" s="221">
        <v>14</v>
      </c>
      <c r="FV10" s="221">
        <v>12</v>
      </c>
      <c r="FW10" s="221">
        <v>5</v>
      </c>
      <c r="FX10" s="221">
        <v>1</v>
      </c>
      <c r="FY10" s="221">
        <v>7</v>
      </c>
      <c r="FZ10" s="221">
        <v>1</v>
      </c>
      <c r="GA10" s="221">
        <v>2</v>
      </c>
      <c r="GB10" s="221">
        <v>1</v>
      </c>
      <c r="GC10" s="221">
        <v>1</v>
      </c>
      <c r="GD10" s="221">
        <v>4</v>
      </c>
      <c r="GE10" s="221">
        <v>9</v>
      </c>
      <c r="GF10" s="221"/>
      <c r="GG10" s="221">
        <v>3</v>
      </c>
      <c r="GH10" s="221"/>
      <c r="GI10" s="221"/>
      <c r="GJ10" s="221">
        <v>4</v>
      </c>
      <c r="GK10" s="221">
        <v>8</v>
      </c>
      <c r="GL10" s="221"/>
      <c r="GM10" s="221">
        <v>33</v>
      </c>
      <c r="GN10" s="221">
        <v>5</v>
      </c>
      <c r="GO10" s="221">
        <v>21</v>
      </c>
      <c r="GP10" s="221">
        <v>1</v>
      </c>
      <c r="GQ10" s="221">
        <v>1</v>
      </c>
      <c r="GR10" s="221">
        <v>2</v>
      </c>
      <c r="GS10" s="221"/>
      <c r="GT10" s="221">
        <v>138</v>
      </c>
    </row>
    <row r="11" spans="1:202" s="108" customFormat="1" ht="15" x14ac:dyDescent="0.25">
      <c r="A11" s="189">
        <v>41275</v>
      </c>
      <c r="B11" s="219"/>
      <c r="C11" s="219"/>
      <c r="D11" s="219">
        <v>4</v>
      </c>
      <c r="E11" s="219">
        <v>3</v>
      </c>
      <c r="F11" s="219">
        <v>1</v>
      </c>
      <c r="G11" s="219">
        <v>2</v>
      </c>
      <c r="H11" s="219">
        <v>2</v>
      </c>
      <c r="I11" s="219"/>
      <c r="J11" s="219"/>
      <c r="K11" s="219"/>
      <c r="L11" s="219"/>
      <c r="M11" s="219">
        <v>1</v>
      </c>
      <c r="N11" s="219"/>
      <c r="O11" s="219">
        <v>3</v>
      </c>
      <c r="P11" s="219"/>
      <c r="Q11" s="219">
        <v>1</v>
      </c>
      <c r="R11" s="219">
        <v>1</v>
      </c>
      <c r="S11" s="219">
        <v>10</v>
      </c>
      <c r="T11" s="219"/>
      <c r="U11" s="219">
        <v>2</v>
      </c>
      <c r="V11" s="219"/>
      <c r="W11" s="219"/>
      <c r="X11" s="219">
        <v>1</v>
      </c>
      <c r="Y11" s="219">
        <v>31</v>
      </c>
      <c r="Z11" s="219"/>
      <c r="AA11" s="219">
        <v>1</v>
      </c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>
        <v>1</v>
      </c>
      <c r="AN11" s="219"/>
      <c r="AO11" s="219">
        <v>1</v>
      </c>
      <c r="AP11" s="219"/>
      <c r="AQ11" s="219"/>
      <c r="AR11" s="219"/>
      <c r="AS11" s="219">
        <v>3</v>
      </c>
      <c r="AT11" s="219"/>
      <c r="AU11" s="219"/>
      <c r="AV11" s="219"/>
      <c r="AW11" s="219">
        <v>1</v>
      </c>
      <c r="AX11" s="219">
        <v>1</v>
      </c>
      <c r="AY11" s="219"/>
      <c r="AZ11" s="219"/>
      <c r="BA11" s="219"/>
      <c r="BB11" s="219"/>
      <c r="BC11" s="219"/>
      <c r="BD11" s="219"/>
      <c r="BE11" s="219"/>
      <c r="BF11" s="219">
        <v>1</v>
      </c>
      <c r="BG11" s="219"/>
      <c r="BH11" s="219">
        <v>1</v>
      </c>
      <c r="BI11" s="219"/>
      <c r="BJ11" s="219">
        <v>1</v>
      </c>
      <c r="BK11" s="219"/>
      <c r="BL11" s="219"/>
      <c r="BM11" s="219">
        <v>5</v>
      </c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>
        <v>1</v>
      </c>
      <c r="CN11" s="219"/>
      <c r="CO11" s="219"/>
      <c r="CP11" s="219">
        <v>1</v>
      </c>
      <c r="CQ11" s="219"/>
      <c r="CR11" s="219"/>
      <c r="CS11" s="219"/>
      <c r="CT11" s="219"/>
      <c r="CU11" s="219"/>
      <c r="CV11" s="219">
        <v>2</v>
      </c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>
        <v>3</v>
      </c>
      <c r="DU11" s="219">
        <v>7</v>
      </c>
      <c r="DV11" s="219">
        <v>2</v>
      </c>
      <c r="DW11" s="219">
        <v>1</v>
      </c>
      <c r="DX11" s="219"/>
      <c r="DY11" s="219"/>
      <c r="DZ11" s="219">
        <v>1</v>
      </c>
      <c r="EA11" s="219"/>
      <c r="EB11" s="219"/>
      <c r="EC11" s="219"/>
      <c r="ED11" s="219"/>
      <c r="EE11" s="219"/>
      <c r="EF11" s="219"/>
      <c r="EG11" s="219"/>
      <c r="EH11" s="219"/>
      <c r="EI11" s="219">
        <v>3</v>
      </c>
      <c r="EJ11" s="219"/>
      <c r="EK11" s="219"/>
      <c r="EL11" s="219">
        <v>15</v>
      </c>
      <c r="EM11" s="219">
        <v>3</v>
      </c>
      <c r="EN11" s="219">
        <v>2</v>
      </c>
      <c r="EO11" s="219">
        <v>2</v>
      </c>
      <c r="EP11" s="219"/>
      <c r="EQ11" s="219"/>
      <c r="ER11" s="219"/>
      <c r="ES11" s="219">
        <v>39</v>
      </c>
      <c r="ET11" s="219"/>
      <c r="EU11" s="219"/>
      <c r="EV11" s="219">
        <v>2</v>
      </c>
      <c r="EW11" s="219">
        <v>5</v>
      </c>
      <c r="EX11" s="219">
        <v>3</v>
      </c>
      <c r="EY11" s="219">
        <v>1</v>
      </c>
      <c r="EZ11" s="219">
        <v>2</v>
      </c>
      <c r="FA11" s="219"/>
      <c r="FB11" s="219">
        <v>2</v>
      </c>
      <c r="FC11" s="219"/>
      <c r="FD11" s="219">
        <v>1</v>
      </c>
      <c r="FE11" s="219"/>
      <c r="FF11" s="219">
        <v>2</v>
      </c>
      <c r="FG11" s="219">
        <v>1</v>
      </c>
      <c r="FH11" s="219"/>
      <c r="FI11" s="219">
        <v>2</v>
      </c>
      <c r="FJ11" s="219">
        <v>3</v>
      </c>
      <c r="FK11" s="219">
        <v>12</v>
      </c>
      <c r="FL11" s="219">
        <v>2</v>
      </c>
      <c r="FM11" s="219">
        <v>3</v>
      </c>
      <c r="FN11" s="219"/>
      <c r="FO11" s="219"/>
      <c r="FP11" s="219">
        <v>3</v>
      </c>
      <c r="FQ11" s="219"/>
      <c r="FR11" s="219">
        <v>44</v>
      </c>
      <c r="FS11" s="221"/>
      <c r="FT11" s="221"/>
      <c r="FU11" s="221">
        <v>10</v>
      </c>
      <c r="FV11" s="221">
        <v>15</v>
      </c>
      <c r="FW11" s="221">
        <v>6</v>
      </c>
      <c r="FX11" s="221">
        <v>5</v>
      </c>
      <c r="FY11" s="221">
        <v>5</v>
      </c>
      <c r="FZ11" s="221"/>
      <c r="GA11" s="221">
        <v>3</v>
      </c>
      <c r="GB11" s="221"/>
      <c r="GC11" s="221">
        <v>1</v>
      </c>
      <c r="GD11" s="221"/>
      <c r="GE11" s="221">
        <v>3</v>
      </c>
      <c r="GF11" s="221"/>
      <c r="GG11" s="221">
        <v>5</v>
      </c>
      <c r="GH11" s="221"/>
      <c r="GI11" s="221"/>
      <c r="GJ11" s="221">
        <v>7</v>
      </c>
      <c r="GK11" s="221">
        <v>4</v>
      </c>
      <c r="GL11" s="221"/>
      <c r="GM11" s="221">
        <v>40</v>
      </c>
      <c r="GN11" s="221">
        <v>5</v>
      </c>
      <c r="GO11" s="221">
        <v>9</v>
      </c>
      <c r="GP11" s="221">
        <v>2</v>
      </c>
      <c r="GQ11" s="221"/>
      <c r="GR11" s="221">
        <v>4</v>
      </c>
      <c r="GS11" s="221"/>
      <c r="GT11" s="221">
        <v>124</v>
      </c>
    </row>
    <row r="12" spans="1:202" ht="15" x14ac:dyDescent="0.25">
      <c r="A12" s="189">
        <v>41306</v>
      </c>
      <c r="B12" s="219">
        <v>1</v>
      </c>
      <c r="C12" s="219"/>
      <c r="D12" s="219">
        <v>2</v>
      </c>
      <c r="E12" s="219">
        <v>4</v>
      </c>
      <c r="F12" s="219"/>
      <c r="G12" s="219">
        <v>1</v>
      </c>
      <c r="H12" s="219">
        <v>1</v>
      </c>
      <c r="I12" s="219"/>
      <c r="J12" s="219"/>
      <c r="K12" s="219"/>
      <c r="L12" s="219">
        <v>3</v>
      </c>
      <c r="M12" s="219"/>
      <c r="N12" s="219"/>
      <c r="O12" s="219"/>
      <c r="P12" s="219"/>
      <c r="Q12" s="219"/>
      <c r="R12" s="219">
        <v>3</v>
      </c>
      <c r="S12" s="219">
        <v>5</v>
      </c>
      <c r="T12" s="219"/>
      <c r="U12" s="219">
        <v>1</v>
      </c>
      <c r="V12" s="219"/>
      <c r="W12" s="219"/>
      <c r="X12" s="219"/>
      <c r="Y12" s="219">
        <v>21</v>
      </c>
      <c r="Z12" s="219"/>
      <c r="AA12" s="219"/>
      <c r="AB12" s="219">
        <v>1</v>
      </c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>
        <v>1</v>
      </c>
      <c r="AN12" s="219">
        <v>2</v>
      </c>
      <c r="AO12" s="219">
        <v>2</v>
      </c>
      <c r="AP12" s="219"/>
      <c r="AQ12" s="219"/>
      <c r="AR12" s="219"/>
      <c r="AS12" s="219">
        <v>6</v>
      </c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>
        <v>2</v>
      </c>
      <c r="BY12" s="219"/>
      <c r="BZ12" s="219"/>
      <c r="CA12" s="219"/>
      <c r="CB12" s="219"/>
      <c r="CC12" s="219"/>
      <c r="CD12" s="219">
        <v>2</v>
      </c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>
        <v>1</v>
      </c>
      <c r="DU12" s="219">
        <v>1</v>
      </c>
      <c r="DV12" s="219">
        <v>1</v>
      </c>
      <c r="DW12" s="219"/>
      <c r="DX12" s="219">
        <v>3</v>
      </c>
      <c r="DY12" s="219"/>
      <c r="DZ12" s="219">
        <v>1</v>
      </c>
      <c r="EA12" s="219"/>
      <c r="EB12" s="219"/>
      <c r="EC12" s="219">
        <v>1</v>
      </c>
      <c r="ED12" s="219"/>
      <c r="EE12" s="219"/>
      <c r="EF12" s="219">
        <v>3</v>
      </c>
      <c r="EG12" s="219"/>
      <c r="EH12" s="219"/>
      <c r="EI12" s="219">
        <v>3</v>
      </c>
      <c r="EJ12" s="219">
        <v>2</v>
      </c>
      <c r="EK12" s="219"/>
      <c r="EL12" s="219">
        <v>6</v>
      </c>
      <c r="EM12" s="219">
        <v>1</v>
      </c>
      <c r="EN12" s="219">
        <v>3</v>
      </c>
      <c r="EO12" s="219"/>
      <c r="EP12" s="219"/>
      <c r="EQ12" s="219"/>
      <c r="ER12" s="219"/>
      <c r="ES12" s="219">
        <v>26</v>
      </c>
      <c r="ET12" s="219"/>
      <c r="EU12" s="219"/>
      <c r="EV12" s="219">
        <v>3</v>
      </c>
      <c r="EW12" s="219">
        <v>2</v>
      </c>
      <c r="EX12" s="219">
        <v>1</v>
      </c>
      <c r="EY12" s="219">
        <v>2</v>
      </c>
      <c r="EZ12" s="219"/>
      <c r="FA12" s="219"/>
      <c r="FB12" s="219"/>
      <c r="FC12" s="219"/>
      <c r="FD12" s="219"/>
      <c r="FE12" s="219">
        <v>1</v>
      </c>
      <c r="FF12" s="219">
        <v>2</v>
      </c>
      <c r="FG12" s="219"/>
      <c r="FH12" s="219"/>
      <c r="FI12" s="219"/>
      <c r="FJ12" s="219"/>
      <c r="FK12" s="219">
        <v>16</v>
      </c>
      <c r="FL12" s="219"/>
      <c r="FM12" s="219">
        <v>3</v>
      </c>
      <c r="FN12" s="219"/>
      <c r="FO12" s="219"/>
      <c r="FP12" s="219"/>
      <c r="FQ12" s="219"/>
      <c r="FR12" s="219">
        <v>30</v>
      </c>
      <c r="FS12" s="221">
        <v>1</v>
      </c>
      <c r="FT12" s="221"/>
      <c r="FU12" s="221">
        <v>6</v>
      </c>
      <c r="FV12" s="221">
        <v>8</v>
      </c>
      <c r="FW12" s="221">
        <v>2</v>
      </c>
      <c r="FX12" s="221">
        <v>3</v>
      </c>
      <c r="FY12" s="221">
        <v>4</v>
      </c>
      <c r="FZ12" s="221"/>
      <c r="GA12" s="221">
        <v>1</v>
      </c>
      <c r="GB12" s="221"/>
      <c r="GC12" s="221"/>
      <c r="GD12" s="221">
        <v>5</v>
      </c>
      <c r="GE12" s="221">
        <v>2</v>
      </c>
      <c r="GF12" s="221"/>
      <c r="GG12" s="221">
        <v>3</v>
      </c>
      <c r="GH12" s="221"/>
      <c r="GI12" s="221"/>
      <c r="GJ12" s="221">
        <v>5</v>
      </c>
      <c r="GK12" s="221">
        <v>5</v>
      </c>
      <c r="GL12" s="221"/>
      <c r="GM12" s="221">
        <v>28</v>
      </c>
      <c r="GN12" s="221">
        <v>3</v>
      </c>
      <c r="GO12" s="221">
        <v>9</v>
      </c>
      <c r="GP12" s="221"/>
      <c r="GQ12" s="221"/>
      <c r="GR12" s="221"/>
      <c r="GS12" s="221"/>
      <c r="GT12" s="221">
        <v>85</v>
      </c>
    </row>
    <row r="13" spans="1:202" ht="15" x14ac:dyDescent="0.25">
      <c r="A13" s="189">
        <v>41334</v>
      </c>
      <c r="B13" s="219"/>
      <c r="C13" s="219"/>
      <c r="D13" s="219">
        <v>3</v>
      </c>
      <c r="E13" s="219">
        <v>8</v>
      </c>
      <c r="F13" s="219">
        <v>3</v>
      </c>
      <c r="G13" s="219"/>
      <c r="H13" s="219"/>
      <c r="I13" s="219"/>
      <c r="J13" s="219">
        <v>1</v>
      </c>
      <c r="K13" s="219"/>
      <c r="L13" s="219">
        <v>3</v>
      </c>
      <c r="M13" s="219">
        <v>5</v>
      </c>
      <c r="N13" s="219"/>
      <c r="O13" s="219">
        <v>1</v>
      </c>
      <c r="P13" s="219"/>
      <c r="Q13" s="219">
        <v>1</v>
      </c>
      <c r="R13" s="219">
        <v>2</v>
      </c>
      <c r="S13" s="219">
        <v>10</v>
      </c>
      <c r="T13" s="219"/>
      <c r="U13" s="219">
        <v>7</v>
      </c>
      <c r="V13" s="219"/>
      <c r="W13" s="219"/>
      <c r="X13" s="219">
        <v>1</v>
      </c>
      <c r="Y13" s="219">
        <v>45</v>
      </c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>
        <v>1</v>
      </c>
      <c r="BA13" s="219"/>
      <c r="BB13" s="219"/>
      <c r="BC13" s="219"/>
      <c r="BD13" s="219"/>
      <c r="BE13" s="219"/>
      <c r="BF13" s="219"/>
      <c r="BG13" s="219"/>
      <c r="BH13" s="219"/>
      <c r="BI13" s="219">
        <v>1</v>
      </c>
      <c r="BJ13" s="219">
        <v>1</v>
      </c>
      <c r="BK13" s="219"/>
      <c r="BL13" s="219"/>
      <c r="BM13" s="219">
        <v>3</v>
      </c>
      <c r="BN13" s="219"/>
      <c r="BO13" s="219"/>
      <c r="BP13" s="219">
        <v>1</v>
      </c>
      <c r="BQ13" s="219"/>
      <c r="BR13" s="219"/>
      <c r="BS13" s="219"/>
      <c r="BT13" s="219"/>
      <c r="BU13" s="219"/>
      <c r="BV13" s="219"/>
      <c r="BW13" s="219"/>
      <c r="BX13" s="219"/>
      <c r="BY13" s="219"/>
      <c r="BZ13" s="219">
        <v>3</v>
      </c>
      <c r="CA13" s="219"/>
      <c r="CB13" s="219"/>
      <c r="CC13" s="219"/>
      <c r="CD13" s="219">
        <v>4</v>
      </c>
      <c r="CE13" s="219"/>
      <c r="CF13" s="219"/>
      <c r="CG13" s="219"/>
      <c r="CH13" s="219"/>
      <c r="CI13" s="219">
        <v>1</v>
      </c>
      <c r="CJ13" s="219"/>
      <c r="CK13" s="219"/>
      <c r="CL13" s="219"/>
      <c r="CM13" s="219"/>
      <c r="CN13" s="219"/>
      <c r="CO13" s="219"/>
      <c r="CP13" s="219">
        <v>1</v>
      </c>
      <c r="CQ13" s="219"/>
      <c r="CR13" s="219"/>
      <c r="CS13" s="219"/>
      <c r="CT13" s="219"/>
      <c r="CU13" s="219"/>
      <c r="CV13" s="219">
        <v>2</v>
      </c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>
        <v>4</v>
      </c>
      <c r="DU13" s="219">
        <v>4</v>
      </c>
      <c r="DV13" s="219"/>
      <c r="DW13" s="219"/>
      <c r="DX13" s="219"/>
      <c r="DY13" s="219"/>
      <c r="DZ13" s="219"/>
      <c r="EA13" s="219"/>
      <c r="EB13" s="219"/>
      <c r="EC13" s="219">
        <v>2</v>
      </c>
      <c r="ED13" s="219">
        <v>1</v>
      </c>
      <c r="EE13" s="219"/>
      <c r="EF13" s="219">
        <v>2</v>
      </c>
      <c r="EG13" s="219"/>
      <c r="EH13" s="219"/>
      <c r="EI13" s="219">
        <v>2</v>
      </c>
      <c r="EJ13" s="219">
        <v>6</v>
      </c>
      <c r="EK13" s="219"/>
      <c r="EL13" s="219">
        <v>8</v>
      </c>
      <c r="EM13" s="219"/>
      <c r="EN13" s="219">
        <v>3</v>
      </c>
      <c r="EO13" s="219"/>
      <c r="EP13" s="219"/>
      <c r="EQ13" s="219"/>
      <c r="ER13" s="219"/>
      <c r="ES13" s="219">
        <v>32</v>
      </c>
      <c r="ET13" s="219"/>
      <c r="EU13" s="219"/>
      <c r="EV13" s="219">
        <v>2</v>
      </c>
      <c r="EW13" s="219">
        <v>2</v>
      </c>
      <c r="EX13" s="219"/>
      <c r="EY13" s="219"/>
      <c r="EZ13" s="219">
        <v>2</v>
      </c>
      <c r="FA13" s="219"/>
      <c r="FB13" s="219"/>
      <c r="FC13" s="219">
        <v>1</v>
      </c>
      <c r="FD13" s="219"/>
      <c r="FE13" s="219"/>
      <c r="FF13" s="219"/>
      <c r="FG13" s="219"/>
      <c r="FH13" s="219"/>
      <c r="FI13" s="219"/>
      <c r="FJ13" s="219">
        <v>3</v>
      </c>
      <c r="FK13" s="219">
        <v>6</v>
      </c>
      <c r="FL13" s="219"/>
      <c r="FM13" s="219">
        <v>3</v>
      </c>
      <c r="FN13" s="219"/>
      <c r="FO13" s="219">
        <v>1</v>
      </c>
      <c r="FP13" s="219">
        <v>3</v>
      </c>
      <c r="FQ13" s="219"/>
      <c r="FR13" s="219">
        <v>23</v>
      </c>
      <c r="FS13" s="221"/>
      <c r="FT13" s="221"/>
      <c r="FU13" s="221">
        <v>9</v>
      </c>
      <c r="FV13" s="221">
        <v>14</v>
      </c>
      <c r="FW13" s="221">
        <v>3</v>
      </c>
      <c r="FX13" s="221">
        <v>1</v>
      </c>
      <c r="FY13" s="221">
        <v>3</v>
      </c>
      <c r="FZ13" s="221"/>
      <c r="GA13" s="221">
        <v>1</v>
      </c>
      <c r="GB13" s="221">
        <v>2</v>
      </c>
      <c r="GC13" s="221"/>
      <c r="GD13" s="221">
        <v>5</v>
      </c>
      <c r="GE13" s="221">
        <v>6</v>
      </c>
      <c r="GF13" s="221"/>
      <c r="GG13" s="221">
        <v>3</v>
      </c>
      <c r="GH13" s="221"/>
      <c r="GI13" s="221"/>
      <c r="GJ13" s="221">
        <v>3</v>
      </c>
      <c r="GK13" s="221">
        <v>11</v>
      </c>
      <c r="GL13" s="221"/>
      <c r="GM13" s="221">
        <v>28</v>
      </c>
      <c r="GN13" s="221">
        <v>1</v>
      </c>
      <c r="GO13" s="221">
        <v>14</v>
      </c>
      <c r="GP13" s="221"/>
      <c r="GQ13" s="221">
        <v>1</v>
      </c>
      <c r="GR13" s="221">
        <v>4</v>
      </c>
      <c r="GS13" s="221"/>
      <c r="GT13" s="221">
        <v>109</v>
      </c>
    </row>
    <row r="14" spans="1:202" ht="15" x14ac:dyDescent="0.25">
      <c r="A14" s="189">
        <v>41365</v>
      </c>
      <c r="B14" s="219"/>
      <c r="C14" s="219"/>
      <c r="D14" s="219">
        <v>3</v>
      </c>
      <c r="E14" s="219">
        <v>2</v>
      </c>
      <c r="F14" s="219"/>
      <c r="G14" s="219">
        <v>1</v>
      </c>
      <c r="H14" s="219">
        <v>1</v>
      </c>
      <c r="I14" s="219">
        <v>1</v>
      </c>
      <c r="J14" s="219">
        <v>1</v>
      </c>
      <c r="K14" s="219"/>
      <c r="L14" s="219">
        <v>2</v>
      </c>
      <c r="M14" s="219"/>
      <c r="N14" s="219"/>
      <c r="O14" s="219"/>
      <c r="P14" s="219"/>
      <c r="Q14" s="219">
        <v>1</v>
      </c>
      <c r="R14" s="219">
        <v>1</v>
      </c>
      <c r="S14" s="219">
        <v>13</v>
      </c>
      <c r="T14" s="219"/>
      <c r="U14" s="219">
        <v>6</v>
      </c>
      <c r="V14" s="219"/>
      <c r="W14" s="219"/>
      <c r="X14" s="219">
        <v>1</v>
      </c>
      <c r="Y14" s="219">
        <v>33</v>
      </c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>
        <v>1</v>
      </c>
      <c r="AN14" s="219"/>
      <c r="AO14" s="219"/>
      <c r="AP14" s="219"/>
      <c r="AQ14" s="219"/>
      <c r="AR14" s="219"/>
      <c r="AS14" s="219">
        <v>1</v>
      </c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>
        <v>3</v>
      </c>
      <c r="BG14" s="219"/>
      <c r="BH14" s="219"/>
      <c r="BI14" s="219"/>
      <c r="BJ14" s="219"/>
      <c r="BK14" s="219"/>
      <c r="BL14" s="219">
        <v>2</v>
      </c>
      <c r="BM14" s="219">
        <v>5</v>
      </c>
      <c r="BN14" s="219"/>
      <c r="BO14" s="219"/>
      <c r="BP14" s="219"/>
      <c r="BQ14" s="219"/>
      <c r="BR14" s="219"/>
      <c r="BS14" s="219"/>
      <c r="BT14" s="219"/>
      <c r="BU14" s="219"/>
      <c r="BV14" s="219">
        <v>2</v>
      </c>
      <c r="BW14" s="219"/>
      <c r="BX14" s="219"/>
      <c r="BY14" s="219"/>
      <c r="BZ14" s="219">
        <v>1</v>
      </c>
      <c r="CA14" s="219"/>
      <c r="CB14" s="219">
        <v>1</v>
      </c>
      <c r="CC14" s="219"/>
      <c r="CD14" s="219">
        <v>4</v>
      </c>
      <c r="CE14" s="219"/>
      <c r="CF14" s="219"/>
      <c r="CG14" s="219">
        <v>1</v>
      </c>
      <c r="CH14" s="219"/>
      <c r="CI14" s="219"/>
      <c r="CJ14" s="219"/>
      <c r="CK14" s="219"/>
      <c r="CL14" s="219"/>
      <c r="CM14" s="219"/>
      <c r="CN14" s="219"/>
      <c r="CO14" s="219">
        <v>1</v>
      </c>
      <c r="CP14" s="219"/>
      <c r="CQ14" s="219"/>
      <c r="CR14" s="219"/>
      <c r="CS14" s="219"/>
      <c r="CT14" s="219"/>
      <c r="CU14" s="219"/>
      <c r="CV14" s="219">
        <v>2</v>
      </c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>
        <v>1</v>
      </c>
      <c r="DS14" s="219"/>
      <c r="DT14" s="219">
        <v>3</v>
      </c>
      <c r="DU14" s="219">
        <v>3</v>
      </c>
      <c r="DV14" s="219">
        <v>1</v>
      </c>
      <c r="DW14" s="219"/>
      <c r="DX14" s="219">
        <v>1</v>
      </c>
      <c r="DY14" s="219"/>
      <c r="DZ14" s="219"/>
      <c r="EA14" s="219">
        <v>1</v>
      </c>
      <c r="EB14" s="219">
        <v>1</v>
      </c>
      <c r="EC14" s="219">
        <v>2</v>
      </c>
      <c r="ED14" s="219">
        <v>2</v>
      </c>
      <c r="EE14" s="219"/>
      <c r="EF14" s="219">
        <v>1</v>
      </c>
      <c r="EG14" s="219"/>
      <c r="EH14" s="219"/>
      <c r="EI14" s="219">
        <v>1</v>
      </c>
      <c r="EJ14" s="219">
        <v>1</v>
      </c>
      <c r="EK14" s="219"/>
      <c r="EL14" s="219">
        <v>8</v>
      </c>
      <c r="EM14" s="219"/>
      <c r="EN14" s="219">
        <v>5</v>
      </c>
      <c r="EO14" s="219"/>
      <c r="EP14" s="219"/>
      <c r="EQ14" s="219">
        <v>1</v>
      </c>
      <c r="ER14" s="219"/>
      <c r="ES14" s="219">
        <v>32</v>
      </c>
      <c r="ET14" s="219">
        <v>1</v>
      </c>
      <c r="EU14" s="219"/>
      <c r="EV14" s="219">
        <v>2</v>
      </c>
      <c r="EW14" s="219">
        <v>2</v>
      </c>
      <c r="EX14" s="219">
        <v>2</v>
      </c>
      <c r="EY14" s="219">
        <v>1</v>
      </c>
      <c r="EZ14" s="219">
        <v>3</v>
      </c>
      <c r="FA14" s="219"/>
      <c r="FB14" s="219"/>
      <c r="FC14" s="219">
        <v>1</v>
      </c>
      <c r="FD14" s="219">
        <v>1</v>
      </c>
      <c r="FE14" s="219"/>
      <c r="FF14" s="219">
        <v>1</v>
      </c>
      <c r="FG14" s="219"/>
      <c r="FH14" s="219"/>
      <c r="FI14" s="219">
        <v>2</v>
      </c>
      <c r="FJ14" s="219">
        <v>1</v>
      </c>
      <c r="FK14" s="219">
        <v>7</v>
      </c>
      <c r="FL14" s="219">
        <v>1</v>
      </c>
      <c r="FM14" s="219">
        <v>5</v>
      </c>
      <c r="FN14" s="219"/>
      <c r="FO14" s="219"/>
      <c r="FP14" s="219">
        <v>1</v>
      </c>
      <c r="FQ14" s="219"/>
      <c r="FR14" s="219">
        <v>31</v>
      </c>
      <c r="FS14" s="221">
        <v>2</v>
      </c>
      <c r="FT14" s="221"/>
      <c r="FU14" s="221">
        <v>8</v>
      </c>
      <c r="FV14" s="221">
        <v>7</v>
      </c>
      <c r="FW14" s="221">
        <v>4</v>
      </c>
      <c r="FX14" s="221">
        <v>2</v>
      </c>
      <c r="FY14" s="221">
        <v>5</v>
      </c>
      <c r="FZ14" s="221"/>
      <c r="GA14" s="221">
        <v>1</v>
      </c>
      <c r="GB14" s="221">
        <v>3</v>
      </c>
      <c r="GC14" s="221">
        <v>2</v>
      </c>
      <c r="GD14" s="221">
        <v>4</v>
      </c>
      <c r="GE14" s="221">
        <v>3</v>
      </c>
      <c r="GF14" s="221"/>
      <c r="GG14" s="221">
        <v>3</v>
      </c>
      <c r="GH14" s="221"/>
      <c r="GI14" s="221"/>
      <c r="GJ14" s="221">
        <v>7</v>
      </c>
      <c r="GK14" s="221">
        <v>4</v>
      </c>
      <c r="GL14" s="221"/>
      <c r="GM14" s="221">
        <v>30</v>
      </c>
      <c r="GN14" s="221">
        <v>1</v>
      </c>
      <c r="GO14" s="221">
        <v>17</v>
      </c>
      <c r="GP14" s="221"/>
      <c r="GQ14" s="221"/>
      <c r="GR14" s="221">
        <v>5</v>
      </c>
      <c r="GS14" s="221"/>
      <c r="GT14" s="221">
        <v>108</v>
      </c>
    </row>
    <row r="15" spans="1:202" ht="15" x14ac:dyDescent="0.25">
      <c r="A15" s="189">
        <v>41395</v>
      </c>
      <c r="B15" s="219"/>
      <c r="C15" s="219"/>
      <c r="D15" s="219">
        <v>3</v>
      </c>
      <c r="E15" s="219">
        <v>1</v>
      </c>
      <c r="F15" s="219">
        <v>2</v>
      </c>
      <c r="G15" s="219">
        <v>1</v>
      </c>
      <c r="H15" s="219">
        <v>5</v>
      </c>
      <c r="I15" s="219"/>
      <c r="J15" s="219"/>
      <c r="K15" s="219"/>
      <c r="L15" s="219">
        <v>4</v>
      </c>
      <c r="M15" s="219">
        <v>4</v>
      </c>
      <c r="N15" s="219"/>
      <c r="O15" s="219">
        <v>1</v>
      </c>
      <c r="P15" s="219"/>
      <c r="Q15" s="219">
        <v>1</v>
      </c>
      <c r="R15" s="219">
        <v>5</v>
      </c>
      <c r="S15" s="219">
        <v>14</v>
      </c>
      <c r="T15" s="219">
        <v>1</v>
      </c>
      <c r="U15" s="219">
        <v>7</v>
      </c>
      <c r="V15" s="219">
        <v>2</v>
      </c>
      <c r="W15" s="219"/>
      <c r="X15" s="219"/>
      <c r="Y15" s="219">
        <v>51</v>
      </c>
      <c r="Z15" s="219"/>
      <c r="AA15" s="219">
        <v>1</v>
      </c>
      <c r="AB15" s="219">
        <v>1</v>
      </c>
      <c r="AC15" s="219"/>
      <c r="AD15" s="219"/>
      <c r="AE15" s="219"/>
      <c r="AF15" s="219"/>
      <c r="AG15" s="219"/>
      <c r="AH15" s="219">
        <v>1</v>
      </c>
      <c r="AI15" s="219"/>
      <c r="AJ15" s="219"/>
      <c r="AK15" s="219">
        <v>1</v>
      </c>
      <c r="AL15" s="219">
        <v>1</v>
      </c>
      <c r="AM15" s="219"/>
      <c r="AN15" s="219"/>
      <c r="AO15" s="219">
        <v>2</v>
      </c>
      <c r="AP15" s="219"/>
      <c r="AQ15" s="219"/>
      <c r="AR15" s="219"/>
      <c r="AS15" s="219">
        <v>7</v>
      </c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>
        <v>3</v>
      </c>
      <c r="BI15" s="219"/>
      <c r="BJ15" s="219"/>
      <c r="BK15" s="219"/>
      <c r="BL15" s="219"/>
      <c r="BM15" s="219">
        <v>3</v>
      </c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>
        <v>1</v>
      </c>
      <c r="CA15" s="219"/>
      <c r="CB15" s="219">
        <v>1</v>
      </c>
      <c r="CC15" s="219"/>
      <c r="CD15" s="219">
        <v>2</v>
      </c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>
        <v>1</v>
      </c>
      <c r="CQ15" s="219"/>
      <c r="CR15" s="219"/>
      <c r="CS15" s="219"/>
      <c r="CT15" s="219">
        <v>1</v>
      </c>
      <c r="CU15" s="219"/>
      <c r="CV15" s="219">
        <v>2</v>
      </c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>
        <v>3</v>
      </c>
      <c r="DU15" s="219">
        <v>2</v>
      </c>
      <c r="DV15" s="219">
        <v>2</v>
      </c>
      <c r="DW15" s="219"/>
      <c r="DX15" s="219">
        <v>2</v>
      </c>
      <c r="DY15" s="219">
        <v>1</v>
      </c>
      <c r="DZ15" s="219"/>
      <c r="EA15" s="219">
        <v>2</v>
      </c>
      <c r="EB15" s="219"/>
      <c r="EC15" s="219">
        <v>2</v>
      </c>
      <c r="ED15" s="219">
        <v>2</v>
      </c>
      <c r="EE15" s="219"/>
      <c r="EF15" s="219"/>
      <c r="EG15" s="219"/>
      <c r="EH15" s="219"/>
      <c r="EI15" s="219">
        <v>4</v>
      </c>
      <c r="EJ15" s="219">
        <v>3</v>
      </c>
      <c r="EK15" s="219"/>
      <c r="EL15" s="219">
        <v>13</v>
      </c>
      <c r="EM15" s="219">
        <v>1</v>
      </c>
      <c r="EN15" s="219">
        <v>6</v>
      </c>
      <c r="EO15" s="219">
        <v>1</v>
      </c>
      <c r="EP15" s="219"/>
      <c r="EQ15" s="219"/>
      <c r="ER15" s="219"/>
      <c r="ES15" s="219">
        <v>44</v>
      </c>
      <c r="ET15" s="219"/>
      <c r="EU15" s="219"/>
      <c r="EV15" s="219">
        <v>9</v>
      </c>
      <c r="EW15" s="219">
        <v>4</v>
      </c>
      <c r="EX15" s="219"/>
      <c r="EY15" s="219"/>
      <c r="EZ15" s="219">
        <v>1</v>
      </c>
      <c r="FA15" s="219"/>
      <c r="FB15" s="219"/>
      <c r="FC15" s="219">
        <v>1</v>
      </c>
      <c r="FD15" s="219"/>
      <c r="FE15" s="219">
        <v>2</v>
      </c>
      <c r="FF15" s="219">
        <v>2</v>
      </c>
      <c r="FG15" s="219">
        <v>1</v>
      </c>
      <c r="FH15" s="219"/>
      <c r="FI15" s="219"/>
      <c r="FJ15" s="219">
        <v>2</v>
      </c>
      <c r="FK15" s="219">
        <v>4</v>
      </c>
      <c r="FL15" s="219"/>
      <c r="FM15" s="219">
        <v>3</v>
      </c>
      <c r="FN15" s="219"/>
      <c r="FO15" s="219"/>
      <c r="FP15" s="219">
        <v>1</v>
      </c>
      <c r="FQ15" s="219"/>
      <c r="FR15" s="219">
        <v>30</v>
      </c>
      <c r="FS15" s="221"/>
      <c r="FT15" s="221"/>
      <c r="FU15" s="221">
        <v>16</v>
      </c>
      <c r="FV15" s="221">
        <v>8</v>
      </c>
      <c r="FW15" s="221">
        <v>4</v>
      </c>
      <c r="FX15" s="221">
        <v>1</v>
      </c>
      <c r="FY15" s="221">
        <v>8</v>
      </c>
      <c r="FZ15" s="221">
        <v>1</v>
      </c>
      <c r="GA15" s="221"/>
      <c r="GB15" s="221">
        <v>3</v>
      </c>
      <c r="GC15" s="221"/>
      <c r="GD15" s="221">
        <v>9</v>
      </c>
      <c r="GE15" s="221">
        <v>8</v>
      </c>
      <c r="GF15" s="221"/>
      <c r="GG15" s="221">
        <v>2</v>
      </c>
      <c r="GH15" s="221"/>
      <c r="GI15" s="221"/>
      <c r="GJ15" s="221">
        <v>6</v>
      </c>
      <c r="GK15" s="221">
        <v>11</v>
      </c>
      <c r="GL15" s="221"/>
      <c r="GM15" s="221">
        <v>36</v>
      </c>
      <c r="GN15" s="221">
        <v>2</v>
      </c>
      <c r="GO15" s="221">
        <v>19</v>
      </c>
      <c r="GP15" s="221">
        <v>3</v>
      </c>
      <c r="GQ15" s="221"/>
      <c r="GR15" s="221">
        <v>2</v>
      </c>
      <c r="GS15" s="221"/>
      <c r="GT15" s="221">
        <v>139</v>
      </c>
    </row>
    <row r="16" spans="1:202" ht="15" x14ac:dyDescent="0.25">
      <c r="A16" s="189">
        <v>41426</v>
      </c>
      <c r="B16" s="219"/>
      <c r="C16" s="219"/>
      <c r="D16" s="219">
        <v>2</v>
      </c>
      <c r="E16" s="219">
        <v>4</v>
      </c>
      <c r="F16" s="219">
        <v>4</v>
      </c>
      <c r="G16" s="219"/>
      <c r="H16" s="219"/>
      <c r="I16" s="219"/>
      <c r="J16" s="219">
        <v>1</v>
      </c>
      <c r="K16" s="219"/>
      <c r="L16" s="219">
        <v>1</v>
      </c>
      <c r="M16" s="219">
        <v>2</v>
      </c>
      <c r="N16" s="219"/>
      <c r="O16" s="219">
        <v>1</v>
      </c>
      <c r="P16" s="219"/>
      <c r="Q16" s="219"/>
      <c r="R16" s="219"/>
      <c r="S16" s="219">
        <v>13</v>
      </c>
      <c r="T16" s="219"/>
      <c r="U16" s="219">
        <v>2</v>
      </c>
      <c r="V16" s="219"/>
      <c r="W16" s="219"/>
      <c r="X16" s="219"/>
      <c r="Y16" s="219">
        <v>30</v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>
        <v>1</v>
      </c>
      <c r="AM16" s="219"/>
      <c r="AN16" s="219"/>
      <c r="AO16" s="219"/>
      <c r="AP16" s="219"/>
      <c r="AQ16" s="219"/>
      <c r="AR16" s="219"/>
      <c r="AS16" s="219">
        <v>1</v>
      </c>
      <c r="AT16" s="219"/>
      <c r="AU16" s="219"/>
      <c r="AV16" s="219"/>
      <c r="AW16" s="219"/>
      <c r="AX16" s="219">
        <v>1</v>
      </c>
      <c r="AY16" s="219"/>
      <c r="AZ16" s="219"/>
      <c r="BA16" s="219"/>
      <c r="BB16" s="219"/>
      <c r="BC16" s="219"/>
      <c r="BD16" s="219"/>
      <c r="BE16" s="219"/>
      <c r="BF16" s="219">
        <v>3</v>
      </c>
      <c r="BG16" s="219"/>
      <c r="BH16" s="219">
        <v>1</v>
      </c>
      <c r="BI16" s="219"/>
      <c r="BJ16" s="219"/>
      <c r="BK16" s="219"/>
      <c r="BL16" s="219"/>
      <c r="BM16" s="219">
        <v>5</v>
      </c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>
        <v>1</v>
      </c>
      <c r="CA16" s="219"/>
      <c r="CB16" s="219">
        <v>2</v>
      </c>
      <c r="CC16" s="219"/>
      <c r="CD16" s="219">
        <v>3</v>
      </c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>
        <v>1</v>
      </c>
      <c r="DS16" s="219"/>
      <c r="DT16" s="219">
        <v>5</v>
      </c>
      <c r="DU16" s="219">
        <v>4</v>
      </c>
      <c r="DV16" s="219">
        <v>1</v>
      </c>
      <c r="DW16" s="219">
        <v>1</v>
      </c>
      <c r="DX16" s="219"/>
      <c r="DY16" s="219"/>
      <c r="DZ16" s="219"/>
      <c r="EA16" s="219">
        <v>2</v>
      </c>
      <c r="EB16" s="219"/>
      <c r="EC16" s="219">
        <v>2</v>
      </c>
      <c r="ED16" s="219">
        <v>1</v>
      </c>
      <c r="EE16" s="219"/>
      <c r="EF16" s="219"/>
      <c r="EG16" s="219"/>
      <c r="EH16" s="219"/>
      <c r="EI16" s="219"/>
      <c r="EJ16" s="219">
        <v>2</v>
      </c>
      <c r="EK16" s="219"/>
      <c r="EL16" s="219">
        <v>6</v>
      </c>
      <c r="EM16" s="219">
        <v>1</v>
      </c>
      <c r="EN16" s="219">
        <v>6</v>
      </c>
      <c r="EO16" s="219"/>
      <c r="EP16" s="219"/>
      <c r="EQ16" s="219"/>
      <c r="ER16" s="219"/>
      <c r="ES16" s="219">
        <v>32</v>
      </c>
      <c r="ET16" s="219"/>
      <c r="EU16" s="219"/>
      <c r="EV16" s="219">
        <v>4</v>
      </c>
      <c r="EW16" s="219">
        <v>8</v>
      </c>
      <c r="EX16" s="219">
        <v>2</v>
      </c>
      <c r="EY16" s="219">
        <v>1</v>
      </c>
      <c r="EZ16" s="219"/>
      <c r="FA16" s="219"/>
      <c r="FB16" s="219"/>
      <c r="FC16" s="219"/>
      <c r="FD16" s="219"/>
      <c r="FE16" s="219">
        <v>1</v>
      </c>
      <c r="FF16" s="219">
        <v>1</v>
      </c>
      <c r="FG16" s="219"/>
      <c r="FH16" s="219"/>
      <c r="FI16" s="219"/>
      <c r="FJ16" s="219">
        <v>2</v>
      </c>
      <c r="FK16" s="219">
        <v>8</v>
      </c>
      <c r="FL16" s="219">
        <v>2</v>
      </c>
      <c r="FM16" s="219">
        <v>2</v>
      </c>
      <c r="FN16" s="219">
        <v>2</v>
      </c>
      <c r="FO16" s="219"/>
      <c r="FP16" s="219">
        <v>1</v>
      </c>
      <c r="FQ16" s="219"/>
      <c r="FR16" s="219">
        <v>34</v>
      </c>
      <c r="FS16" s="221">
        <v>1</v>
      </c>
      <c r="FT16" s="221"/>
      <c r="FU16" s="221">
        <v>11</v>
      </c>
      <c r="FV16" s="221">
        <v>16</v>
      </c>
      <c r="FW16" s="221">
        <v>7</v>
      </c>
      <c r="FX16" s="221">
        <v>2</v>
      </c>
      <c r="FY16" s="221">
        <v>1</v>
      </c>
      <c r="FZ16" s="221"/>
      <c r="GA16" s="221"/>
      <c r="GB16" s="221">
        <v>3</v>
      </c>
      <c r="GC16" s="221"/>
      <c r="GD16" s="221">
        <v>4</v>
      </c>
      <c r="GE16" s="221">
        <v>4</v>
      </c>
      <c r="GF16" s="221"/>
      <c r="GG16" s="221">
        <v>1</v>
      </c>
      <c r="GH16" s="221"/>
      <c r="GI16" s="221"/>
      <c r="GJ16" s="221">
        <v>3</v>
      </c>
      <c r="GK16" s="221">
        <v>5</v>
      </c>
      <c r="GL16" s="221"/>
      <c r="GM16" s="221">
        <v>29</v>
      </c>
      <c r="GN16" s="221">
        <v>3</v>
      </c>
      <c r="GO16" s="221">
        <v>12</v>
      </c>
      <c r="GP16" s="221">
        <v>2</v>
      </c>
      <c r="GQ16" s="221"/>
      <c r="GR16" s="221">
        <v>1</v>
      </c>
      <c r="GS16" s="221"/>
      <c r="GT16" s="221">
        <v>105</v>
      </c>
    </row>
    <row r="17" spans="1:202" ht="15" x14ac:dyDescent="0.25">
      <c r="A17" s="189">
        <v>41456</v>
      </c>
      <c r="B17" s="219">
        <v>1</v>
      </c>
      <c r="C17" s="219"/>
      <c r="D17" s="219">
        <v>4</v>
      </c>
      <c r="E17" s="219">
        <v>3</v>
      </c>
      <c r="F17" s="219">
        <v>3</v>
      </c>
      <c r="G17" s="219"/>
      <c r="H17" s="219">
        <v>2</v>
      </c>
      <c r="I17" s="219"/>
      <c r="J17" s="219">
        <v>1</v>
      </c>
      <c r="K17" s="219"/>
      <c r="L17" s="219"/>
      <c r="M17" s="219">
        <v>3</v>
      </c>
      <c r="N17" s="219"/>
      <c r="O17" s="219"/>
      <c r="P17" s="219"/>
      <c r="Q17" s="219"/>
      <c r="R17" s="219">
        <v>2</v>
      </c>
      <c r="S17" s="219">
        <v>10</v>
      </c>
      <c r="T17" s="219"/>
      <c r="U17" s="219">
        <v>7</v>
      </c>
      <c r="V17" s="219">
        <v>1</v>
      </c>
      <c r="W17" s="219"/>
      <c r="X17" s="219">
        <v>2</v>
      </c>
      <c r="Y17" s="219">
        <v>39</v>
      </c>
      <c r="Z17" s="219">
        <v>1</v>
      </c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>
        <v>1</v>
      </c>
      <c r="AO17" s="219"/>
      <c r="AP17" s="219"/>
      <c r="AQ17" s="219"/>
      <c r="AR17" s="219"/>
      <c r="AS17" s="219">
        <v>2</v>
      </c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>
        <v>1</v>
      </c>
      <c r="BM17" s="219">
        <v>1</v>
      </c>
      <c r="BN17" s="219"/>
      <c r="BO17" s="219"/>
      <c r="BP17" s="219"/>
      <c r="BQ17" s="219"/>
      <c r="BR17" s="219"/>
      <c r="BS17" s="219"/>
      <c r="BT17" s="219"/>
      <c r="BU17" s="219"/>
      <c r="BV17" s="219">
        <v>1</v>
      </c>
      <c r="BW17" s="219"/>
      <c r="BX17" s="219"/>
      <c r="BY17" s="219"/>
      <c r="BZ17" s="219">
        <v>1</v>
      </c>
      <c r="CA17" s="219"/>
      <c r="CB17" s="219"/>
      <c r="CC17" s="219"/>
      <c r="CD17" s="219">
        <v>2</v>
      </c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>
        <v>5</v>
      </c>
      <c r="DU17" s="219">
        <v>8</v>
      </c>
      <c r="DV17" s="219">
        <v>2</v>
      </c>
      <c r="DW17" s="219">
        <v>1</v>
      </c>
      <c r="DX17" s="219">
        <v>1</v>
      </c>
      <c r="DY17" s="219"/>
      <c r="DZ17" s="219"/>
      <c r="EA17" s="219"/>
      <c r="EB17" s="219"/>
      <c r="EC17" s="219">
        <v>4</v>
      </c>
      <c r="ED17" s="219">
        <v>2</v>
      </c>
      <c r="EE17" s="219"/>
      <c r="EF17" s="219"/>
      <c r="EG17" s="219"/>
      <c r="EH17" s="219"/>
      <c r="EI17" s="219"/>
      <c r="EJ17" s="219">
        <v>2</v>
      </c>
      <c r="EK17" s="219"/>
      <c r="EL17" s="219">
        <v>19</v>
      </c>
      <c r="EM17" s="219">
        <v>2</v>
      </c>
      <c r="EN17" s="219">
        <v>13</v>
      </c>
      <c r="EO17" s="219"/>
      <c r="EP17" s="219"/>
      <c r="EQ17" s="219">
        <v>2</v>
      </c>
      <c r="ER17" s="219"/>
      <c r="ES17" s="219">
        <v>61</v>
      </c>
      <c r="ET17" s="219">
        <v>1</v>
      </c>
      <c r="EU17" s="219"/>
      <c r="EV17" s="219">
        <v>6</v>
      </c>
      <c r="EW17" s="219">
        <v>3</v>
      </c>
      <c r="EX17" s="219">
        <v>1</v>
      </c>
      <c r="EY17" s="219">
        <v>1</v>
      </c>
      <c r="EZ17" s="219">
        <v>1</v>
      </c>
      <c r="FA17" s="219">
        <v>1</v>
      </c>
      <c r="FB17" s="219"/>
      <c r="FC17" s="219">
        <v>3</v>
      </c>
      <c r="FD17" s="219"/>
      <c r="FE17" s="219">
        <v>1</v>
      </c>
      <c r="FF17" s="219">
        <v>2</v>
      </c>
      <c r="FG17" s="219"/>
      <c r="FH17" s="219"/>
      <c r="FI17" s="219">
        <v>1</v>
      </c>
      <c r="FJ17" s="219"/>
      <c r="FK17" s="219">
        <v>15</v>
      </c>
      <c r="FL17" s="219">
        <v>1</v>
      </c>
      <c r="FM17" s="219">
        <v>12</v>
      </c>
      <c r="FN17" s="219"/>
      <c r="FO17" s="219">
        <v>2</v>
      </c>
      <c r="FP17" s="219">
        <v>2</v>
      </c>
      <c r="FQ17" s="219"/>
      <c r="FR17" s="219">
        <v>53</v>
      </c>
      <c r="FS17" s="221">
        <v>3</v>
      </c>
      <c r="FT17" s="221"/>
      <c r="FU17" s="221">
        <v>15</v>
      </c>
      <c r="FV17" s="221">
        <v>14</v>
      </c>
      <c r="FW17" s="221">
        <v>6</v>
      </c>
      <c r="FX17" s="221">
        <v>2</v>
      </c>
      <c r="FY17" s="221">
        <v>4</v>
      </c>
      <c r="FZ17" s="221">
        <v>1</v>
      </c>
      <c r="GA17" s="221"/>
      <c r="GB17" s="221">
        <v>4</v>
      </c>
      <c r="GC17" s="221"/>
      <c r="GD17" s="221">
        <v>5</v>
      </c>
      <c r="GE17" s="221">
        <v>7</v>
      </c>
      <c r="GF17" s="221"/>
      <c r="GG17" s="221">
        <v>1</v>
      </c>
      <c r="GH17" s="221"/>
      <c r="GI17" s="221"/>
      <c r="GJ17" s="221">
        <v>1</v>
      </c>
      <c r="GK17" s="221">
        <v>4</v>
      </c>
      <c r="GL17" s="221"/>
      <c r="GM17" s="221">
        <v>45</v>
      </c>
      <c r="GN17" s="221">
        <v>4</v>
      </c>
      <c r="GO17" s="221">
        <v>32</v>
      </c>
      <c r="GP17" s="221">
        <v>1</v>
      </c>
      <c r="GQ17" s="221">
        <v>2</v>
      </c>
      <c r="GR17" s="221">
        <v>7</v>
      </c>
      <c r="GS17" s="221"/>
      <c r="GT17" s="221">
        <v>158</v>
      </c>
    </row>
    <row r="18" spans="1:202" ht="15" x14ac:dyDescent="0.25">
      <c r="A18" s="189">
        <v>41487</v>
      </c>
      <c r="B18" s="219">
        <v>2</v>
      </c>
      <c r="C18" s="219"/>
      <c r="D18" s="219">
        <v>4</v>
      </c>
      <c r="E18" s="219">
        <v>3</v>
      </c>
      <c r="F18" s="219">
        <v>4</v>
      </c>
      <c r="G18" s="219">
        <v>1</v>
      </c>
      <c r="H18" s="219"/>
      <c r="I18" s="219">
        <v>1</v>
      </c>
      <c r="J18" s="219"/>
      <c r="K18" s="219">
        <v>1</v>
      </c>
      <c r="L18" s="219">
        <v>3</v>
      </c>
      <c r="M18" s="219">
        <v>1</v>
      </c>
      <c r="N18" s="219"/>
      <c r="O18" s="219">
        <v>1</v>
      </c>
      <c r="P18" s="219"/>
      <c r="Q18" s="219"/>
      <c r="R18" s="219">
        <v>2</v>
      </c>
      <c r="S18" s="219">
        <v>9</v>
      </c>
      <c r="T18" s="219">
        <v>1</v>
      </c>
      <c r="U18" s="219">
        <v>3</v>
      </c>
      <c r="V18" s="219">
        <v>1</v>
      </c>
      <c r="W18" s="219">
        <v>1</v>
      </c>
      <c r="X18" s="219">
        <v>1</v>
      </c>
      <c r="Y18" s="219">
        <v>39</v>
      </c>
      <c r="Z18" s="219"/>
      <c r="AA18" s="219">
        <v>2</v>
      </c>
      <c r="AB18" s="219">
        <v>3</v>
      </c>
      <c r="AC18" s="219">
        <v>1</v>
      </c>
      <c r="AD18" s="219">
        <v>1</v>
      </c>
      <c r="AE18" s="219"/>
      <c r="AF18" s="219"/>
      <c r="AG18" s="219"/>
      <c r="AH18" s="219">
        <v>2</v>
      </c>
      <c r="AI18" s="219">
        <v>1</v>
      </c>
      <c r="AJ18" s="219"/>
      <c r="AK18" s="219"/>
      <c r="AL18" s="219"/>
      <c r="AM18" s="219"/>
      <c r="AN18" s="219">
        <v>1</v>
      </c>
      <c r="AO18" s="219"/>
      <c r="AP18" s="219">
        <v>1</v>
      </c>
      <c r="AQ18" s="219"/>
      <c r="AR18" s="219"/>
      <c r="AS18" s="219">
        <v>12</v>
      </c>
      <c r="AT18" s="219">
        <v>1</v>
      </c>
      <c r="AU18" s="219"/>
      <c r="AV18" s="219"/>
      <c r="AW18" s="219"/>
      <c r="AX18" s="219">
        <v>1</v>
      </c>
      <c r="AY18" s="219"/>
      <c r="AZ18" s="219"/>
      <c r="BA18" s="219"/>
      <c r="BB18" s="219"/>
      <c r="BC18" s="219"/>
      <c r="BD18" s="219"/>
      <c r="BE18" s="219"/>
      <c r="BF18" s="219">
        <v>1</v>
      </c>
      <c r="BG18" s="219"/>
      <c r="BH18" s="219"/>
      <c r="BI18" s="219"/>
      <c r="BJ18" s="219"/>
      <c r="BK18" s="219"/>
      <c r="BL18" s="219"/>
      <c r="BM18" s="219">
        <v>3</v>
      </c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>
        <v>3</v>
      </c>
      <c r="CA18" s="219"/>
      <c r="CB18" s="219">
        <v>4</v>
      </c>
      <c r="CC18" s="219"/>
      <c r="CD18" s="219">
        <v>7</v>
      </c>
      <c r="CE18" s="219"/>
      <c r="CF18" s="219">
        <v>1</v>
      </c>
      <c r="CG18" s="219"/>
      <c r="CH18" s="219"/>
      <c r="CI18" s="219"/>
      <c r="CJ18" s="219"/>
      <c r="CK18" s="219"/>
      <c r="CL18" s="219"/>
      <c r="CM18" s="219"/>
      <c r="CN18" s="219">
        <v>1</v>
      </c>
      <c r="CO18" s="219"/>
      <c r="CP18" s="219">
        <v>2</v>
      </c>
      <c r="CQ18" s="219"/>
      <c r="CR18" s="219">
        <v>1</v>
      </c>
      <c r="CS18" s="219"/>
      <c r="CT18" s="219"/>
      <c r="CU18" s="219"/>
      <c r="CV18" s="219">
        <v>5</v>
      </c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>
        <v>1</v>
      </c>
      <c r="DS18" s="219"/>
      <c r="DT18" s="219">
        <v>6</v>
      </c>
      <c r="DU18" s="219">
        <v>6</v>
      </c>
      <c r="DV18" s="219">
        <v>5</v>
      </c>
      <c r="DW18" s="219"/>
      <c r="DX18" s="219">
        <v>1</v>
      </c>
      <c r="DY18" s="219"/>
      <c r="DZ18" s="219"/>
      <c r="EA18" s="219"/>
      <c r="EB18" s="219"/>
      <c r="EC18" s="219">
        <v>7</v>
      </c>
      <c r="ED18" s="219">
        <v>3</v>
      </c>
      <c r="EE18" s="219"/>
      <c r="EF18" s="219"/>
      <c r="EG18" s="219"/>
      <c r="EH18" s="219"/>
      <c r="EI18" s="219">
        <v>1</v>
      </c>
      <c r="EJ18" s="219">
        <v>4</v>
      </c>
      <c r="EK18" s="219"/>
      <c r="EL18" s="219">
        <v>13</v>
      </c>
      <c r="EM18" s="219">
        <v>3</v>
      </c>
      <c r="EN18" s="219">
        <v>11</v>
      </c>
      <c r="EO18" s="219"/>
      <c r="EP18" s="219"/>
      <c r="EQ18" s="219"/>
      <c r="ER18" s="219"/>
      <c r="ES18" s="219">
        <v>61</v>
      </c>
      <c r="ET18" s="219">
        <v>1</v>
      </c>
      <c r="EU18" s="219"/>
      <c r="EV18" s="219">
        <v>5</v>
      </c>
      <c r="EW18" s="219">
        <v>4</v>
      </c>
      <c r="EX18" s="219">
        <v>1</v>
      </c>
      <c r="EY18" s="219">
        <v>1</v>
      </c>
      <c r="EZ18" s="219">
        <v>3</v>
      </c>
      <c r="FA18" s="219"/>
      <c r="FB18" s="219">
        <v>1</v>
      </c>
      <c r="FC18" s="219"/>
      <c r="FD18" s="219"/>
      <c r="FE18" s="219"/>
      <c r="FF18" s="219"/>
      <c r="FG18" s="219"/>
      <c r="FH18" s="219">
        <v>1</v>
      </c>
      <c r="FI18" s="219">
        <v>1</v>
      </c>
      <c r="FJ18" s="219">
        <v>2</v>
      </c>
      <c r="FK18" s="219">
        <v>10</v>
      </c>
      <c r="FL18" s="219"/>
      <c r="FM18" s="219">
        <v>3</v>
      </c>
      <c r="FN18" s="219">
        <v>2</v>
      </c>
      <c r="FO18" s="219"/>
      <c r="FP18" s="219">
        <v>2</v>
      </c>
      <c r="FQ18" s="219"/>
      <c r="FR18" s="219">
        <v>37</v>
      </c>
      <c r="FS18" s="221">
        <v>4</v>
      </c>
      <c r="FT18" s="221"/>
      <c r="FU18" s="221">
        <v>18</v>
      </c>
      <c r="FV18" s="221">
        <v>17</v>
      </c>
      <c r="FW18" s="221">
        <v>11</v>
      </c>
      <c r="FX18" s="221">
        <v>3</v>
      </c>
      <c r="FY18" s="221">
        <v>5</v>
      </c>
      <c r="FZ18" s="221"/>
      <c r="GA18" s="221">
        <v>2</v>
      </c>
      <c r="GB18" s="221"/>
      <c r="GC18" s="221">
        <v>1</v>
      </c>
      <c r="GD18" s="221">
        <v>12</v>
      </c>
      <c r="GE18" s="221">
        <v>5</v>
      </c>
      <c r="GF18" s="221"/>
      <c r="GG18" s="221">
        <v>1</v>
      </c>
      <c r="GH18" s="221">
        <v>1</v>
      </c>
      <c r="GI18" s="221"/>
      <c r="GJ18" s="221">
        <v>4</v>
      </c>
      <c r="GK18" s="221">
        <v>8</v>
      </c>
      <c r="GL18" s="221"/>
      <c r="GM18" s="221">
        <v>37</v>
      </c>
      <c r="GN18" s="221">
        <v>5</v>
      </c>
      <c r="GO18" s="221">
        <v>22</v>
      </c>
      <c r="GP18" s="221">
        <v>4</v>
      </c>
      <c r="GQ18" s="221">
        <v>1</v>
      </c>
      <c r="GR18" s="221">
        <v>3</v>
      </c>
      <c r="GS18" s="221"/>
      <c r="GT18" s="221">
        <v>164</v>
      </c>
    </row>
    <row r="19" spans="1:202" ht="15" x14ac:dyDescent="0.25">
      <c r="A19" s="189">
        <v>41518</v>
      </c>
      <c r="B19" s="219">
        <v>1</v>
      </c>
      <c r="C19" s="219"/>
      <c r="D19" s="219">
        <v>3</v>
      </c>
      <c r="E19" s="219">
        <v>6</v>
      </c>
      <c r="F19" s="219">
        <v>1</v>
      </c>
      <c r="G19" s="219"/>
      <c r="H19" s="219">
        <v>2</v>
      </c>
      <c r="I19" s="219"/>
      <c r="J19" s="219"/>
      <c r="K19" s="219"/>
      <c r="L19" s="219"/>
      <c r="M19" s="219">
        <v>5</v>
      </c>
      <c r="N19" s="219"/>
      <c r="O19" s="219">
        <v>1</v>
      </c>
      <c r="P19" s="219"/>
      <c r="Q19" s="219">
        <v>2</v>
      </c>
      <c r="R19" s="219">
        <v>3</v>
      </c>
      <c r="S19" s="219">
        <v>13</v>
      </c>
      <c r="T19" s="219">
        <v>3</v>
      </c>
      <c r="U19" s="219">
        <v>9</v>
      </c>
      <c r="V19" s="219"/>
      <c r="W19" s="219">
        <v>1</v>
      </c>
      <c r="X19" s="219">
        <v>1</v>
      </c>
      <c r="Y19" s="219">
        <v>51</v>
      </c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>
        <v>1</v>
      </c>
      <c r="AK19" s="219"/>
      <c r="AL19" s="219"/>
      <c r="AM19" s="219">
        <v>2</v>
      </c>
      <c r="AN19" s="219"/>
      <c r="AO19" s="219">
        <v>3</v>
      </c>
      <c r="AP19" s="219">
        <v>1</v>
      </c>
      <c r="AQ19" s="219"/>
      <c r="AR19" s="219"/>
      <c r="AS19" s="219">
        <v>7</v>
      </c>
      <c r="AT19" s="219"/>
      <c r="AU19" s="219"/>
      <c r="AV19" s="219"/>
      <c r="AW19" s="219"/>
      <c r="AX19" s="219">
        <v>1</v>
      </c>
      <c r="AY19" s="219"/>
      <c r="AZ19" s="219"/>
      <c r="BA19" s="219"/>
      <c r="BB19" s="219"/>
      <c r="BC19" s="219"/>
      <c r="BD19" s="219"/>
      <c r="BE19" s="219"/>
      <c r="BF19" s="219">
        <v>2</v>
      </c>
      <c r="BG19" s="219"/>
      <c r="BH19" s="219">
        <v>1</v>
      </c>
      <c r="BI19" s="219"/>
      <c r="BJ19" s="219"/>
      <c r="BK19" s="219"/>
      <c r="BL19" s="219"/>
      <c r="BM19" s="219">
        <v>4</v>
      </c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>
        <v>1</v>
      </c>
      <c r="CA19" s="219"/>
      <c r="CB19" s="219">
        <v>2</v>
      </c>
      <c r="CC19" s="219">
        <v>1</v>
      </c>
      <c r="CD19" s="219">
        <v>4</v>
      </c>
      <c r="CE19" s="219"/>
      <c r="CF19" s="219"/>
      <c r="CG19" s="219"/>
      <c r="CH19" s="219"/>
      <c r="CI19" s="219"/>
      <c r="CJ19" s="219">
        <v>1</v>
      </c>
      <c r="CK19" s="219"/>
      <c r="CL19" s="219"/>
      <c r="CM19" s="219"/>
      <c r="CN19" s="219">
        <v>1</v>
      </c>
      <c r="CO19" s="219"/>
      <c r="CP19" s="219"/>
      <c r="CQ19" s="219"/>
      <c r="CR19" s="219"/>
      <c r="CS19" s="219"/>
      <c r="CT19" s="219"/>
      <c r="CU19" s="219"/>
      <c r="CV19" s="219">
        <v>2</v>
      </c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>
        <v>6</v>
      </c>
      <c r="DU19" s="219">
        <v>5</v>
      </c>
      <c r="DV19" s="219">
        <v>3</v>
      </c>
      <c r="DW19" s="219"/>
      <c r="DX19" s="219"/>
      <c r="DY19" s="219"/>
      <c r="DZ19" s="219"/>
      <c r="EA19" s="219"/>
      <c r="EB19" s="219">
        <v>1</v>
      </c>
      <c r="EC19" s="219">
        <v>3</v>
      </c>
      <c r="ED19" s="219">
        <v>1</v>
      </c>
      <c r="EE19" s="219"/>
      <c r="EF19" s="219">
        <v>1</v>
      </c>
      <c r="EG19" s="219"/>
      <c r="EH19" s="219"/>
      <c r="EI19" s="219">
        <v>1</v>
      </c>
      <c r="EJ19" s="219">
        <v>2</v>
      </c>
      <c r="EK19" s="219"/>
      <c r="EL19" s="219">
        <v>7</v>
      </c>
      <c r="EM19" s="219">
        <v>1</v>
      </c>
      <c r="EN19" s="219">
        <v>7</v>
      </c>
      <c r="EO19" s="219">
        <v>1</v>
      </c>
      <c r="EP19" s="219"/>
      <c r="EQ19" s="219"/>
      <c r="ER19" s="219"/>
      <c r="ES19" s="219">
        <v>39</v>
      </c>
      <c r="ET19" s="219"/>
      <c r="EU19" s="219"/>
      <c r="EV19" s="219">
        <v>5</v>
      </c>
      <c r="EW19" s="219">
        <v>3</v>
      </c>
      <c r="EX19" s="219">
        <v>3</v>
      </c>
      <c r="EY19" s="219">
        <v>1</v>
      </c>
      <c r="EZ19" s="219">
        <v>1</v>
      </c>
      <c r="FA19" s="219"/>
      <c r="FB19" s="219"/>
      <c r="FC19" s="219"/>
      <c r="FD19" s="219"/>
      <c r="FE19" s="219"/>
      <c r="FF19" s="219">
        <v>2</v>
      </c>
      <c r="FG19" s="219">
        <v>2</v>
      </c>
      <c r="FH19" s="219"/>
      <c r="FI19" s="219"/>
      <c r="FJ19" s="219"/>
      <c r="FK19" s="219">
        <v>13</v>
      </c>
      <c r="FL19" s="219"/>
      <c r="FM19" s="219">
        <v>4</v>
      </c>
      <c r="FN19" s="219"/>
      <c r="FO19" s="219">
        <v>1</v>
      </c>
      <c r="FP19" s="219"/>
      <c r="FQ19" s="219"/>
      <c r="FR19" s="219">
        <v>35</v>
      </c>
      <c r="FS19" s="221">
        <v>1</v>
      </c>
      <c r="FT19" s="221"/>
      <c r="FU19" s="221">
        <v>14</v>
      </c>
      <c r="FV19" s="221">
        <v>14</v>
      </c>
      <c r="FW19" s="221">
        <v>7</v>
      </c>
      <c r="FX19" s="221">
        <v>1</v>
      </c>
      <c r="FY19" s="221">
        <v>4</v>
      </c>
      <c r="FZ19" s="221"/>
      <c r="GA19" s="221"/>
      <c r="GB19" s="221">
        <v>1</v>
      </c>
      <c r="GC19" s="221">
        <v>1</v>
      </c>
      <c r="GD19" s="221">
        <v>3</v>
      </c>
      <c r="GE19" s="221">
        <v>8</v>
      </c>
      <c r="GF19" s="221"/>
      <c r="GG19" s="221">
        <v>5</v>
      </c>
      <c r="GH19" s="221"/>
      <c r="GI19" s="221"/>
      <c r="GJ19" s="221">
        <v>6</v>
      </c>
      <c r="GK19" s="221">
        <v>5</v>
      </c>
      <c r="GL19" s="221"/>
      <c r="GM19" s="221">
        <v>37</v>
      </c>
      <c r="GN19" s="221">
        <v>4</v>
      </c>
      <c r="GO19" s="221">
        <v>25</v>
      </c>
      <c r="GP19" s="221">
        <v>2</v>
      </c>
      <c r="GQ19" s="221">
        <v>2</v>
      </c>
      <c r="GR19" s="221">
        <v>2</v>
      </c>
      <c r="GS19" s="221"/>
      <c r="GT19" s="221">
        <v>142</v>
      </c>
    </row>
    <row r="20" spans="1:202" ht="15" x14ac:dyDescent="0.25">
      <c r="A20" s="189">
        <v>41548</v>
      </c>
      <c r="B20" s="219"/>
      <c r="C20" s="219"/>
      <c r="D20" s="219">
        <v>6</v>
      </c>
      <c r="E20" s="219">
        <v>7</v>
      </c>
      <c r="F20" s="219">
        <v>1</v>
      </c>
      <c r="G20" s="219">
        <v>1</v>
      </c>
      <c r="H20" s="219"/>
      <c r="I20" s="219"/>
      <c r="J20" s="219">
        <v>1</v>
      </c>
      <c r="K20" s="219"/>
      <c r="L20" s="219"/>
      <c r="M20" s="219">
        <v>2</v>
      </c>
      <c r="N20" s="219"/>
      <c r="O20" s="219">
        <v>1</v>
      </c>
      <c r="P20" s="219"/>
      <c r="Q20" s="219">
        <v>3</v>
      </c>
      <c r="R20" s="219">
        <v>3</v>
      </c>
      <c r="S20" s="219">
        <v>25</v>
      </c>
      <c r="T20" s="219">
        <v>3</v>
      </c>
      <c r="U20" s="219">
        <v>10</v>
      </c>
      <c r="V20" s="219"/>
      <c r="W20" s="219"/>
      <c r="X20" s="219">
        <v>2</v>
      </c>
      <c r="Y20" s="219">
        <v>65</v>
      </c>
      <c r="Z20" s="219"/>
      <c r="AA20" s="219">
        <v>1</v>
      </c>
      <c r="AB20" s="219">
        <v>2</v>
      </c>
      <c r="AC20" s="219"/>
      <c r="AD20" s="219"/>
      <c r="AE20" s="219">
        <v>1</v>
      </c>
      <c r="AF20" s="219"/>
      <c r="AG20" s="219">
        <v>1</v>
      </c>
      <c r="AH20" s="219"/>
      <c r="AI20" s="219"/>
      <c r="AJ20" s="219">
        <v>1</v>
      </c>
      <c r="AK20" s="219"/>
      <c r="AL20" s="219"/>
      <c r="AM20" s="219">
        <v>2</v>
      </c>
      <c r="AN20" s="219"/>
      <c r="AO20" s="219">
        <v>1</v>
      </c>
      <c r="AP20" s="219"/>
      <c r="AQ20" s="219">
        <v>1</v>
      </c>
      <c r="AR20" s="219">
        <v>1</v>
      </c>
      <c r="AS20" s="219">
        <v>11</v>
      </c>
      <c r="AT20" s="219">
        <v>1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>
        <v>2</v>
      </c>
      <c r="BG20" s="219"/>
      <c r="BH20" s="219"/>
      <c r="BI20" s="219"/>
      <c r="BJ20" s="219"/>
      <c r="BK20" s="219"/>
      <c r="BL20" s="219"/>
      <c r="BM20" s="219">
        <v>3</v>
      </c>
      <c r="BN20" s="219"/>
      <c r="BO20" s="219"/>
      <c r="BP20" s="219"/>
      <c r="BQ20" s="219"/>
      <c r="BR20" s="219"/>
      <c r="BS20" s="219"/>
      <c r="BT20" s="219"/>
      <c r="BU20" s="219"/>
      <c r="BV20" s="219"/>
      <c r="BW20" s="219">
        <v>1</v>
      </c>
      <c r="BX20" s="219"/>
      <c r="BY20" s="219"/>
      <c r="BZ20" s="219"/>
      <c r="CA20" s="219"/>
      <c r="CB20" s="219"/>
      <c r="CC20" s="219"/>
      <c r="CD20" s="219">
        <v>1</v>
      </c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>
        <v>6</v>
      </c>
      <c r="DU20" s="219">
        <v>4</v>
      </c>
      <c r="DV20" s="219">
        <v>2</v>
      </c>
      <c r="DW20" s="219">
        <v>1</v>
      </c>
      <c r="DX20" s="219">
        <v>2</v>
      </c>
      <c r="DY20" s="219"/>
      <c r="DZ20" s="219">
        <v>1</v>
      </c>
      <c r="EA20" s="219">
        <v>1</v>
      </c>
      <c r="EB20" s="219"/>
      <c r="EC20" s="219"/>
      <c r="ED20" s="219">
        <v>1</v>
      </c>
      <c r="EE20" s="219"/>
      <c r="EF20" s="219">
        <v>2</v>
      </c>
      <c r="EG20" s="219"/>
      <c r="EH20" s="219"/>
      <c r="EI20" s="219">
        <v>1</v>
      </c>
      <c r="EJ20" s="219">
        <v>5</v>
      </c>
      <c r="EK20" s="219"/>
      <c r="EL20" s="219">
        <v>9</v>
      </c>
      <c r="EM20" s="219">
        <v>1</v>
      </c>
      <c r="EN20" s="219">
        <v>6</v>
      </c>
      <c r="EO20" s="219"/>
      <c r="EP20" s="219"/>
      <c r="EQ20" s="219"/>
      <c r="ER20" s="219"/>
      <c r="ES20" s="219">
        <v>42</v>
      </c>
      <c r="ET20" s="219"/>
      <c r="EU20" s="219"/>
      <c r="EV20" s="219">
        <v>4</v>
      </c>
      <c r="EW20" s="219">
        <v>3</v>
      </c>
      <c r="EX20" s="219"/>
      <c r="EY20" s="219">
        <v>2</v>
      </c>
      <c r="EZ20" s="219">
        <v>1</v>
      </c>
      <c r="FA20" s="219"/>
      <c r="FB20" s="219"/>
      <c r="FC20" s="219">
        <v>1</v>
      </c>
      <c r="FD20" s="219"/>
      <c r="FE20" s="219"/>
      <c r="FF20" s="219">
        <v>1</v>
      </c>
      <c r="FG20" s="219">
        <v>2</v>
      </c>
      <c r="FH20" s="219"/>
      <c r="FI20" s="219">
        <v>2</v>
      </c>
      <c r="FJ20" s="219"/>
      <c r="FK20" s="219">
        <v>8</v>
      </c>
      <c r="FL20" s="219"/>
      <c r="FM20" s="219">
        <v>7</v>
      </c>
      <c r="FN20" s="219">
        <v>1</v>
      </c>
      <c r="FO20" s="219"/>
      <c r="FP20" s="219"/>
      <c r="FQ20" s="219">
        <v>1</v>
      </c>
      <c r="FR20" s="219">
        <v>33</v>
      </c>
      <c r="FS20" s="221"/>
      <c r="FT20" s="221"/>
      <c r="FU20" s="221">
        <v>18</v>
      </c>
      <c r="FV20" s="221">
        <v>16</v>
      </c>
      <c r="FW20" s="221">
        <v>3</v>
      </c>
      <c r="FX20" s="221">
        <v>4</v>
      </c>
      <c r="FY20" s="221">
        <v>3</v>
      </c>
      <c r="FZ20" s="221"/>
      <c r="GA20" s="221">
        <v>2</v>
      </c>
      <c r="GB20" s="221">
        <v>3</v>
      </c>
      <c r="GC20" s="221">
        <v>1</v>
      </c>
      <c r="GD20" s="221"/>
      <c r="GE20" s="221">
        <v>4</v>
      </c>
      <c r="GF20" s="221"/>
      <c r="GG20" s="221">
        <v>6</v>
      </c>
      <c r="GH20" s="221">
        <v>1</v>
      </c>
      <c r="GI20" s="221"/>
      <c r="GJ20" s="221">
        <v>8</v>
      </c>
      <c r="GK20" s="221">
        <v>8</v>
      </c>
      <c r="GL20" s="221"/>
      <c r="GM20" s="221">
        <v>44</v>
      </c>
      <c r="GN20" s="221">
        <v>4</v>
      </c>
      <c r="GO20" s="221">
        <v>24</v>
      </c>
      <c r="GP20" s="221">
        <v>1</v>
      </c>
      <c r="GQ20" s="221">
        <v>1</v>
      </c>
      <c r="GR20" s="221">
        <v>3</v>
      </c>
      <c r="GS20" s="221">
        <v>1</v>
      </c>
      <c r="GT20" s="221">
        <v>155</v>
      </c>
    </row>
    <row r="21" spans="1:202" ht="15" x14ac:dyDescent="0.25">
      <c r="A21" s="189">
        <v>41579</v>
      </c>
      <c r="B21" s="219"/>
      <c r="C21" s="219"/>
      <c r="D21" s="219">
        <v>4</v>
      </c>
      <c r="E21" s="219"/>
      <c r="F21" s="219">
        <v>1</v>
      </c>
      <c r="G21" s="219">
        <v>1</v>
      </c>
      <c r="H21" s="219"/>
      <c r="I21" s="219"/>
      <c r="J21" s="219"/>
      <c r="K21" s="219"/>
      <c r="L21" s="219">
        <v>2</v>
      </c>
      <c r="M21" s="219">
        <v>1</v>
      </c>
      <c r="N21" s="219">
        <v>1</v>
      </c>
      <c r="O21" s="219">
        <v>1</v>
      </c>
      <c r="P21" s="219"/>
      <c r="Q21" s="219">
        <v>2</v>
      </c>
      <c r="R21" s="219">
        <v>2</v>
      </c>
      <c r="S21" s="219">
        <v>9</v>
      </c>
      <c r="T21" s="219">
        <v>1</v>
      </c>
      <c r="U21" s="219">
        <v>6</v>
      </c>
      <c r="V21" s="219"/>
      <c r="W21" s="219"/>
      <c r="X21" s="219">
        <v>2</v>
      </c>
      <c r="Y21" s="219">
        <v>33</v>
      </c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>
        <v>1</v>
      </c>
      <c r="AL21" s="219"/>
      <c r="AM21" s="219"/>
      <c r="AN21" s="219"/>
      <c r="AO21" s="219">
        <v>1</v>
      </c>
      <c r="AP21" s="219">
        <v>1</v>
      </c>
      <c r="AQ21" s="219"/>
      <c r="AR21" s="219"/>
      <c r="AS21" s="219">
        <v>3</v>
      </c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>
        <v>1</v>
      </c>
      <c r="BF21" s="219">
        <v>1</v>
      </c>
      <c r="BG21" s="219"/>
      <c r="BH21" s="219"/>
      <c r="BI21" s="219"/>
      <c r="BJ21" s="219"/>
      <c r="BK21" s="219"/>
      <c r="BL21" s="219"/>
      <c r="BM21" s="219">
        <v>2</v>
      </c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>
        <v>1</v>
      </c>
      <c r="CC21" s="219"/>
      <c r="CD21" s="219">
        <v>1</v>
      </c>
      <c r="CE21" s="219"/>
      <c r="CF21" s="219"/>
      <c r="CG21" s="219"/>
      <c r="CH21" s="219"/>
      <c r="CI21" s="219">
        <v>1</v>
      </c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>
        <v>1</v>
      </c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>
        <v>1</v>
      </c>
      <c r="DU21" s="219">
        <v>3</v>
      </c>
      <c r="DV21" s="219"/>
      <c r="DW21" s="219">
        <v>1</v>
      </c>
      <c r="DX21" s="219">
        <v>1</v>
      </c>
      <c r="DY21" s="219"/>
      <c r="DZ21" s="219">
        <v>1</v>
      </c>
      <c r="EA21" s="219">
        <v>1</v>
      </c>
      <c r="EB21" s="219"/>
      <c r="EC21" s="219">
        <v>1</v>
      </c>
      <c r="ED21" s="219"/>
      <c r="EE21" s="219"/>
      <c r="EF21" s="219"/>
      <c r="EG21" s="219"/>
      <c r="EH21" s="219"/>
      <c r="EI21" s="219">
        <v>1</v>
      </c>
      <c r="EJ21" s="219"/>
      <c r="EK21" s="219"/>
      <c r="EL21" s="219">
        <v>3</v>
      </c>
      <c r="EM21" s="219"/>
      <c r="EN21" s="219">
        <v>3</v>
      </c>
      <c r="EO21" s="219"/>
      <c r="EP21" s="219"/>
      <c r="EQ21" s="219"/>
      <c r="ER21" s="219"/>
      <c r="ES21" s="219">
        <v>16</v>
      </c>
      <c r="ET21" s="219"/>
      <c r="EU21" s="219"/>
      <c r="EV21" s="219">
        <v>2</v>
      </c>
      <c r="EW21" s="219">
        <v>1</v>
      </c>
      <c r="EX21" s="219"/>
      <c r="EY21" s="219"/>
      <c r="EZ21" s="219">
        <v>1</v>
      </c>
      <c r="FA21" s="219"/>
      <c r="FB21" s="219">
        <v>1</v>
      </c>
      <c r="FC21" s="219"/>
      <c r="FD21" s="219"/>
      <c r="FE21" s="219">
        <v>4</v>
      </c>
      <c r="FF21" s="219"/>
      <c r="FG21" s="219"/>
      <c r="FH21" s="219"/>
      <c r="FI21" s="219"/>
      <c r="FJ21" s="219"/>
      <c r="FK21" s="219">
        <v>5</v>
      </c>
      <c r="FL21" s="219">
        <v>1</v>
      </c>
      <c r="FM21" s="219">
        <v>6</v>
      </c>
      <c r="FN21" s="219"/>
      <c r="FO21" s="219">
        <v>1</v>
      </c>
      <c r="FP21" s="219"/>
      <c r="FQ21" s="219"/>
      <c r="FR21" s="219">
        <v>22</v>
      </c>
      <c r="FS21" s="221"/>
      <c r="FT21" s="221"/>
      <c r="FU21" s="221">
        <v>7</v>
      </c>
      <c r="FV21" s="221">
        <v>4</v>
      </c>
      <c r="FW21" s="221">
        <v>1</v>
      </c>
      <c r="FX21" s="221">
        <v>2</v>
      </c>
      <c r="FY21" s="221">
        <v>3</v>
      </c>
      <c r="FZ21" s="221"/>
      <c r="GA21" s="221">
        <v>2</v>
      </c>
      <c r="GB21" s="221">
        <v>1</v>
      </c>
      <c r="GC21" s="221"/>
      <c r="GD21" s="221">
        <v>7</v>
      </c>
      <c r="GE21" s="221">
        <v>1</v>
      </c>
      <c r="GF21" s="221">
        <v>1</v>
      </c>
      <c r="GG21" s="221">
        <v>1</v>
      </c>
      <c r="GH21" s="221">
        <v>1</v>
      </c>
      <c r="GI21" s="221"/>
      <c r="GJ21" s="221">
        <v>5</v>
      </c>
      <c r="GK21" s="221">
        <v>2</v>
      </c>
      <c r="GL21" s="221"/>
      <c r="GM21" s="221">
        <v>17</v>
      </c>
      <c r="GN21" s="221">
        <v>2</v>
      </c>
      <c r="GO21" s="221">
        <v>17</v>
      </c>
      <c r="GP21" s="221">
        <v>1</v>
      </c>
      <c r="GQ21" s="221">
        <v>1</v>
      </c>
      <c r="GR21" s="221">
        <v>2</v>
      </c>
      <c r="GS21" s="221"/>
      <c r="GT21" s="221">
        <v>78</v>
      </c>
    </row>
    <row r="22" spans="1:202" ht="15" x14ac:dyDescent="0.25">
      <c r="A22" s="189">
        <v>41609</v>
      </c>
      <c r="B22" s="219"/>
      <c r="C22" s="219"/>
      <c r="D22" s="219">
        <v>4</v>
      </c>
      <c r="E22" s="219">
        <v>1</v>
      </c>
      <c r="F22" s="219">
        <v>2</v>
      </c>
      <c r="G22" s="219"/>
      <c r="H22" s="219"/>
      <c r="I22" s="219"/>
      <c r="J22" s="219">
        <v>1</v>
      </c>
      <c r="K22" s="219"/>
      <c r="L22" s="219">
        <v>1</v>
      </c>
      <c r="M22" s="219">
        <v>2</v>
      </c>
      <c r="N22" s="219"/>
      <c r="O22" s="219">
        <v>1</v>
      </c>
      <c r="P22" s="219"/>
      <c r="Q22" s="219">
        <v>1</v>
      </c>
      <c r="R22" s="219">
        <v>1</v>
      </c>
      <c r="S22" s="219">
        <v>12</v>
      </c>
      <c r="T22" s="219">
        <v>3</v>
      </c>
      <c r="U22" s="219">
        <v>2</v>
      </c>
      <c r="V22" s="219">
        <v>1</v>
      </c>
      <c r="W22" s="219"/>
      <c r="X22" s="219"/>
      <c r="Y22" s="219">
        <v>32</v>
      </c>
      <c r="Z22" s="219"/>
      <c r="AA22" s="219"/>
      <c r="AB22" s="219">
        <v>1</v>
      </c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>
        <v>1</v>
      </c>
      <c r="AN22" s="219">
        <v>1</v>
      </c>
      <c r="AO22" s="219">
        <v>1</v>
      </c>
      <c r="AP22" s="219"/>
      <c r="AQ22" s="219"/>
      <c r="AR22" s="219"/>
      <c r="AS22" s="219">
        <v>4</v>
      </c>
      <c r="AT22" s="219"/>
      <c r="AU22" s="219">
        <v>1</v>
      </c>
      <c r="AV22" s="219"/>
      <c r="AW22" s="219"/>
      <c r="AX22" s="219"/>
      <c r="AY22" s="219"/>
      <c r="AZ22" s="219">
        <v>1</v>
      </c>
      <c r="BA22" s="219"/>
      <c r="BB22" s="219"/>
      <c r="BC22" s="219"/>
      <c r="BD22" s="219"/>
      <c r="BE22" s="219"/>
      <c r="BF22" s="219"/>
      <c r="BG22" s="219">
        <v>1</v>
      </c>
      <c r="BH22" s="219">
        <v>1</v>
      </c>
      <c r="BI22" s="219"/>
      <c r="BJ22" s="219"/>
      <c r="BK22" s="219"/>
      <c r="BL22" s="219"/>
      <c r="BM22" s="219">
        <v>4</v>
      </c>
      <c r="BN22" s="219"/>
      <c r="BO22" s="219"/>
      <c r="BP22" s="219">
        <v>1</v>
      </c>
      <c r="BQ22" s="219"/>
      <c r="BR22" s="219"/>
      <c r="BS22" s="219"/>
      <c r="BT22" s="219"/>
      <c r="BU22" s="219"/>
      <c r="BV22" s="219"/>
      <c r="BW22" s="219"/>
      <c r="BX22" s="219">
        <v>2</v>
      </c>
      <c r="BY22" s="219"/>
      <c r="BZ22" s="219"/>
      <c r="CA22" s="219"/>
      <c r="CB22" s="219">
        <v>2</v>
      </c>
      <c r="CC22" s="219"/>
      <c r="CD22" s="219">
        <v>5</v>
      </c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>
        <v>1</v>
      </c>
      <c r="DS22" s="219"/>
      <c r="DT22" s="219">
        <v>6</v>
      </c>
      <c r="DU22" s="219">
        <v>5</v>
      </c>
      <c r="DV22" s="219"/>
      <c r="DW22" s="219">
        <v>1</v>
      </c>
      <c r="DX22" s="219"/>
      <c r="DY22" s="219"/>
      <c r="DZ22" s="219"/>
      <c r="EA22" s="219">
        <v>2</v>
      </c>
      <c r="EB22" s="219"/>
      <c r="EC22" s="219">
        <v>2</v>
      </c>
      <c r="ED22" s="219">
        <v>1</v>
      </c>
      <c r="EE22" s="219"/>
      <c r="EF22" s="219"/>
      <c r="EG22" s="219"/>
      <c r="EH22" s="219"/>
      <c r="EI22" s="219">
        <v>1</v>
      </c>
      <c r="EJ22" s="219">
        <v>4</v>
      </c>
      <c r="EK22" s="219"/>
      <c r="EL22" s="219">
        <v>7</v>
      </c>
      <c r="EM22" s="219"/>
      <c r="EN22" s="219">
        <v>2</v>
      </c>
      <c r="EO22" s="219"/>
      <c r="EP22" s="219"/>
      <c r="EQ22" s="219">
        <v>2</v>
      </c>
      <c r="ER22" s="219"/>
      <c r="ES22" s="219">
        <v>34</v>
      </c>
      <c r="ET22" s="219"/>
      <c r="EU22" s="219"/>
      <c r="EV22" s="219">
        <v>4</v>
      </c>
      <c r="EW22" s="219">
        <v>4</v>
      </c>
      <c r="EX22" s="219"/>
      <c r="EY22" s="219"/>
      <c r="EZ22" s="219"/>
      <c r="FA22" s="219"/>
      <c r="FB22" s="219">
        <v>1</v>
      </c>
      <c r="FC22" s="219"/>
      <c r="FD22" s="219">
        <v>1</v>
      </c>
      <c r="FE22" s="219">
        <v>1</v>
      </c>
      <c r="FF22" s="219">
        <v>5</v>
      </c>
      <c r="FG22" s="219">
        <v>1</v>
      </c>
      <c r="FH22" s="219"/>
      <c r="FI22" s="219"/>
      <c r="FJ22" s="219">
        <v>4</v>
      </c>
      <c r="FK22" s="219">
        <v>9</v>
      </c>
      <c r="FL22" s="219"/>
      <c r="FM22" s="219">
        <v>5</v>
      </c>
      <c r="FN22" s="219"/>
      <c r="FO22" s="219"/>
      <c r="FP22" s="219"/>
      <c r="FQ22" s="219"/>
      <c r="FR22" s="219">
        <v>35</v>
      </c>
      <c r="FS22" s="221">
        <v>1</v>
      </c>
      <c r="FT22" s="221"/>
      <c r="FU22" s="221">
        <v>14</v>
      </c>
      <c r="FV22" s="221">
        <v>12</v>
      </c>
      <c r="FW22" s="221">
        <v>2</v>
      </c>
      <c r="FX22" s="221">
        <v>2</v>
      </c>
      <c r="FY22" s="221"/>
      <c r="FZ22" s="221"/>
      <c r="GA22" s="221">
        <v>2</v>
      </c>
      <c r="GB22" s="221">
        <v>3</v>
      </c>
      <c r="GC22" s="221">
        <v>1</v>
      </c>
      <c r="GD22" s="221">
        <v>4</v>
      </c>
      <c r="GE22" s="221">
        <v>8</v>
      </c>
      <c r="GF22" s="221"/>
      <c r="GG22" s="221">
        <v>2</v>
      </c>
      <c r="GH22" s="221"/>
      <c r="GI22" s="221"/>
      <c r="GJ22" s="221">
        <v>4</v>
      </c>
      <c r="GK22" s="221">
        <v>10</v>
      </c>
      <c r="GL22" s="221"/>
      <c r="GM22" s="221">
        <v>30</v>
      </c>
      <c r="GN22" s="221">
        <v>4</v>
      </c>
      <c r="GO22" s="221">
        <v>12</v>
      </c>
      <c r="GP22" s="221">
        <v>1</v>
      </c>
      <c r="GQ22" s="221"/>
      <c r="GR22" s="221">
        <v>2</v>
      </c>
      <c r="GS22" s="221"/>
      <c r="GT22" s="221">
        <v>114</v>
      </c>
    </row>
    <row r="23" spans="1:202" ht="15" x14ac:dyDescent="0.25">
      <c r="A23" s="189">
        <v>41640</v>
      </c>
      <c r="B23" s="219"/>
      <c r="C23" s="219"/>
      <c r="D23" s="219">
        <v>3</v>
      </c>
      <c r="E23" s="219">
        <v>6</v>
      </c>
      <c r="F23" s="219">
        <v>3</v>
      </c>
      <c r="G23" s="219"/>
      <c r="H23" s="219"/>
      <c r="I23" s="219"/>
      <c r="J23" s="219"/>
      <c r="K23" s="219"/>
      <c r="L23" s="219"/>
      <c r="M23" s="219">
        <v>3</v>
      </c>
      <c r="N23" s="219"/>
      <c r="O23" s="219"/>
      <c r="P23" s="219"/>
      <c r="Q23" s="219">
        <v>2</v>
      </c>
      <c r="R23" s="219">
        <v>2</v>
      </c>
      <c r="S23" s="219">
        <v>21</v>
      </c>
      <c r="T23" s="219">
        <v>2</v>
      </c>
      <c r="U23" s="219">
        <v>9</v>
      </c>
      <c r="V23" s="219"/>
      <c r="W23" s="219"/>
      <c r="X23" s="219">
        <v>1</v>
      </c>
      <c r="Y23" s="219">
        <v>52</v>
      </c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>
        <v>1</v>
      </c>
      <c r="BF23" s="219"/>
      <c r="BG23" s="219"/>
      <c r="BH23" s="219">
        <v>1</v>
      </c>
      <c r="BI23" s="219"/>
      <c r="BJ23" s="219"/>
      <c r="BK23" s="219"/>
      <c r="BL23" s="219"/>
      <c r="BM23" s="219">
        <v>2</v>
      </c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>
        <v>1</v>
      </c>
      <c r="BY23" s="219"/>
      <c r="BZ23" s="219">
        <v>2</v>
      </c>
      <c r="CA23" s="219"/>
      <c r="CB23" s="219">
        <v>2</v>
      </c>
      <c r="CC23" s="219"/>
      <c r="CD23" s="219">
        <v>5</v>
      </c>
      <c r="CE23" s="219"/>
      <c r="CF23" s="219"/>
      <c r="CG23" s="219"/>
      <c r="CH23" s="219"/>
      <c r="CI23" s="219"/>
      <c r="CJ23" s="219">
        <v>1</v>
      </c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>
        <v>1</v>
      </c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>
        <v>3</v>
      </c>
      <c r="DU23" s="219">
        <v>1</v>
      </c>
      <c r="DV23" s="219">
        <v>4</v>
      </c>
      <c r="DW23" s="219">
        <v>1</v>
      </c>
      <c r="DX23" s="219">
        <v>1</v>
      </c>
      <c r="DY23" s="219">
        <v>1</v>
      </c>
      <c r="DZ23" s="219"/>
      <c r="EA23" s="219">
        <v>1</v>
      </c>
      <c r="EB23" s="219"/>
      <c r="EC23" s="219">
        <v>2</v>
      </c>
      <c r="ED23" s="219">
        <v>4</v>
      </c>
      <c r="EE23" s="219"/>
      <c r="EF23" s="219"/>
      <c r="EG23" s="219"/>
      <c r="EH23" s="219"/>
      <c r="EI23" s="219"/>
      <c r="EJ23" s="219">
        <v>3</v>
      </c>
      <c r="EK23" s="219"/>
      <c r="EL23" s="219">
        <v>12</v>
      </c>
      <c r="EM23" s="219">
        <v>3</v>
      </c>
      <c r="EN23" s="219">
        <v>1</v>
      </c>
      <c r="EO23" s="219">
        <v>1</v>
      </c>
      <c r="EP23" s="219"/>
      <c r="EQ23" s="219"/>
      <c r="ER23" s="219"/>
      <c r="ES23" s="219">
        <v>38</v>
      </c>
      <c r="ET23" s="219"/>
      <c r="EU23" s="219"/>
      <c r="EV23" s="219">
        <v>4</v>
      </c>
      <c r="EW23" s="219">
        <v>4</v>
      </c>
      <c r="EX23" s="219"/>
      <c r="EY23" s="219">
        <v>1</v>
      </c>
      <c r="EZ23" s="219"/>
      <c r="FA23" s="219"/>
      <c r="FB23" s="219"/>
      <c r="FC23" s="219"/>
      <c r="FD23" s="219"/>
      <c r="FE23" s="219"/>
      <c r="FF23" s="219">
        <v>2</v>
      </c>
      <c r="FG23" s="219">
        <v>2</v>
      </c>
      <c r="FH23" s="219"/>
      <c r="FI23" s="219">
        <v>1</v>
      </c>
      <c r="FJ23" s="219">
        <v>2</v>
      </c>
      <c r="FK23" s="219">
        <v>7</v>
      </c>
      <c r="FL23" s="219"/>
      <c r="FM23" s="219">
        <v>5</v>
      </c>
      <c r="FN23" s="219"/>
      <c r="FO23" s="219"/>
      <c r="FP23" s="219"/>
      <c r="FQ23" s="219"/>
      <c r="FR23" s="219">
        <v>28</v>
      </c>
      <c r="FS23" s="221"/>
      <c r="FT23" s="221"/>
      <c r="FU23" s="221">
        <v>10</v>
      </c>
      <c r="FV23" s="221">
        <v>11</v>
      </c>
      <c r="FW23" s="221">
        <v>7</v>
      </c>
      <c r="FX23" s="221">
        <v>2</v>
      </c>
      <c r="FY23" s="221">
        <v>1</v>
      </c>
      <c r="FZ23" s="221">
        <v>1</v>
      </c>
      <c r="GA23" s="221"/>
      <c r="GB23" s="221">
        <v>2</v>
      </c>
      <c r="GC23" s="221"/>
      <c r="GD23" s="221">
        <v>2</v>
      </c>
      <c r="GE23" s="221">
        <v>9</v>
      </c>
      <c r="GF23" s="221"/>
      <c r="GG23" s="221">
        <v>2</v>
      </c>
      <c r="GH23" s="221">
        <v>1</v>
      </c>
      <c r="GI23" s="221"/>
      <c r="GJ23" s="221">
        <v>4</v>
      </c>
      <c r="GK23" s="221">
        <v>7</v>
      </c>
      <c r="GL23" s="221"/>
      <c r="GM23" s="221">
        <v>43</v>
      </c>
      <c r="GN23" s="221">
        <v>5</v>
      </c>
      <c r="GO23" s="221">
        <v>17</v>
      </c>
      <c r="GP23" s="221">
        <v>1</v>
      </c>
      <c r="GQ23" s="221"/>
      <c r="GR23" s="221">
        <v>1</v>
      </c>
      <c r="GS23" s="221"/>
      <c r="GT23" s="221">
        <v>126</v>
      </c>
    </row>
    <row r="24" spans="1:202" ht="15" x14ac:dyDescent="0.25">
      <c r="A24" s="189">
        <v>41671</v>
      </c>
      <c r="B24" s="219"/>
      <c r="C24" s="219"/>
      <c r="D24" s="219">
        <v>8</v>
      </c>
      <c r="E24" s="219">
        <v>1</v>
      </c>
      <c r="F24" s="219"/>
      <c r="G24" s="219">
        <v>2</v>
      </c>
      <c r="H24" s="219">
        <v>1</v>
      </c>
      <c r="I24" s="219">
        <v>1</v>
      </c>
      <c r="J24" s="219"/>
      <c r="K24" s="219">
        <v>1</v>
      </c>
      <c r="L24" s="219">
        <v>1</v>
      </c>
      <c r="M24" s="219"/>
      <c r="N24" s="219"/>
      <c r="O24" s="219">
        <v>2</v>
      </c>
      <c r="P24" s="219"/>
      <c r="Q24" s="219">
        <v>1</v>
      </c>
      <c r="R24" s="219">
        <v>3</v>
      </c>
      <c r="S24" s="219">
        <v>17</v>
      </c>
      <c r="T24" s="219">
        <v>2</v>
      </c>
      <c r="U24" s="219">
        <v>6</v>
      </c>
      <c r="V24" s="219">
        <v>1</v>
      </c>
      <c r="W24" s="219"/>
      <c r="X24" s="219">
        <v>1</v>
      </c>
      <c r="Y24" s="219">
        <v>48</v>
      </c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>
        <v>1</v>
      </c>
      <c r="AL24" s="219"/>
      <c r="AM24" s="219">
        <v>1</v>
      </c>
      <c r="AN24" s="219">
        <v>1</v>
      </c>
      <c r="AO24" s="219"/>
      <c r="AP24" s="219"/>
      <c r="AQ24" s="219"/>
      <c r="AR24" s="219">
        <v>1</v>
      </c>
      <c r="AS24" s="219">
        <v>4</v>
      </c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>
        <v>1</v>
      </c>
      <c r="BF24" s="219"/>
      <c r="BG24" s="219"/>
      <c r="BH24" s="219"/>
      <c r="BI24" s="219"/>
      <c r="BJ24" s="219"/>
      <c r="BK24" s="219"/>
      <c r="BL24" s="219"/>
      <c r="BM24" s="219">
        <v>1</v>
      </c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>
        <v>1</v>
      </c>
      <c r="CG24" s="219">
        <v>1</v>
      </c>
      <c r="CH24" s="219">
        <v>1</v>
      </c>
      <c r="CI24" s="219"/>
      <c r="CJ24" s="219"/>
      <c r="CK24" s="219">
        <v>1</v>
      </c>
      <c r="CL24" s="219"/>
      <c r="CM24" s="219"/>
      <c r="CN24" s="219"/>
      <c r="CO24" s="219"/>
      <c r="CP24" s="219">
        <v>3</v>
      </c>
      <c r="CQ24" s="219"/>
      <c r="CR24" s="219"/>
      <c r="CS24" s="219"/>
      <c r="CT24" s="219"/>
      <c r="CU24" s="219"/>
      <c r="CV24" s="219">
        <v>7</v>
      </c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>
        <v>5</v>
      </c>
      <c r="DU24" s="219">
        <v>6</v>
      </c>
      <c r="DV24" s="219">
        <v>2</v>
      </c>
      <c r="DW24" s="219">
        <v>1</v>
      </c>
      <c r="DX24" s="219">
        <v>1</v>
      </c>
      <c r="DY24" s="219"/>
      <c r="DZ24" s="219"/>
      <c r="EA24" s="219">
        <v>3</v>
      </c>
      <c r="EB24" s="219"/>
      <c r="EC24" s="219"/>
      <c r="ED24" s="219">
        <v>2</v>
      </c>
      <c r="EE24" s="219"/>
      <c r="EF24" s="219">
        <v>3</v>
      </c>
      <c r="EG24" s="219"/>
      <c r="EH24" s="219"/>
      <c r="EI24" s="219">
        <v>1</v>
      </c>
      <c r="EJ24" s="219"/>
      <c r="EK24" s="219"/>
      <c r="EL24" s="219">
        <v>11</v>
      </c>
      <c r="EM24" s="219">
        <v>1</v>
      </c>
      <c r="EN24" s="219">
        <v>2</v>
      </c>
      <c r="EO24" s="219"/>
      <c r="EP24" s="219"/>
      <c r="EQ24" s="219">
        <v>1</v>
      </c>
      <c r="ER24" s="219"/>
      <c r="ES24" s="219">
        <v>39</v>
      </c>
      <c r="ET24" s="219">
        <v>1</v>
      </c>
      <c r="EU24" s="219"/>
      <c r="EV24" s="219">
        <v>6</v>
      </c>
      <c r="EW24" s="219">
        <v>2</v>
      </c>
      <c r="EX24" s="219">
        <v>2</v>
      </c>
      <c r="EY24" s="219"/>
      <c r="EZ24" s="219"/>
      <c r="FA24" s="219">
        <v>2</v>
      </c>
      <c r="FB24" s="219">
        <v>1</v>
      </c>
      <c r="FC24" s="219"/>
      <c r="FD24" s="219"/>
      <c r="FE24" s="219">
        <v>2</v>
      </c>
      <c r="FF24" s="219">
        <v>3</v>
      </c>
      <c r="FG24" s="219"/>
      <c r="FH24" s="219">
        <v>2</v>
      </c>
      <c r="FI24" s="219">
        <v>1</v>
      </c>
      <c r="FJ24" s="219">
        <v>1</v>
      </c>
      <c r="FK24" s="219">
        <v>8</v>
      </c>
      <c r="FL24" s="219">
        <v>1</v>
      </c>
      <c r="FM24" s="219">
        <v>5</v>
      </c>
      <c r="FN24" s="219">
        <v>1</v>
      </c>
      <c r="FO24" s="219"/>
      <c r="FP24" s="219"/>
      <c r="FQ24" s="219"/>
      <c r="FR24" s="219">
        <v>38</v>
      </c>
      <c r="FS24" s="221">
        <v>1</v>
      </c>
      <c r="FT24" s="221"/>
      <c r="FU24" s="221">
        <v>19</v>
      </c>
      <c r="FV24" s="221">
        <v>10</v>
      </c>
      <c r="FW24" s="221">
        <v>5</v>
      </c>
      <c r="FX24" s="221">
        <v>4</v>
      </c>
      <c r="FY24" s="221">
        <v>2</v>
      </c>
      <c r="FZ24" s="221">
        <v>2</v>
      </c>
      <c r="GA24" s="221">
        <v>2</v>
      </c>
      <c r="GB24" s="221">
        <v>3</v>
      </c>
      <c r="GC24" s="221">
        <v>1</v>
      </c>
      <c r="GD24" s="221">
        <v>4</v>
      </c>
      <c r="GE24" s="221">
        <v>5</v>
      </c>
      <c r="GF24" s="221"/>
      <c r="GG24" s="221">
        <v>5</v>
      </c>
      <c r="GH24" s="221">
        <v>3</v>
      </c>
      <c r="GI24" s="221"/>
      <c r="GJ24" s="221">
        <v>4</v>
      </c>
      <c r="GK24" s="221">
        <v>4</v>
      </c>
      <c r="GL24" s="221"/>
      <c r="GM24" s="221">
        <v>40</v>
      </c>
      <c r="GN24" s="221">
        <v>5</v>
      </c>
      <c r="GO24" s="221">
        <v>13</v>
      </c>
      <c r="GP24" s="221">
        <v>2</v>
      </c>
      <c r="GQ24" s="221"/>
      <c r="GR24" s="221">
        <v>3</v>
      </c>
      <c r="GS24" s="221"/>
      <c r="GT24" s="221">
        <v>137</v>
      </c>
    </row>
    <row r="25" spans="1:202" ht="15" x14ac:dyDescent="0.25">
      <c r="A25" s="189">
        <v>41699</v>
      </c>
      <c r="B25" s="219">
        <v>2</v>
      </c>
      <c r="C25" s="219"/>
      <c r="D25" s="219">
        <v>10</v>
      </c>
      <c r="E25" s="219">
        <v>9</v>
      </c>
      <c r="F25" s="219">
        <v>2</v>
      </c>
      <c r="G25" s="219">
        <v>3</v>
      </c>
      <c r="H25" s="219">
        <v>1</v>
      </c>
      <c r="I25" s="219">
        <v>3</v>
      </c>
      <c r="J25" s="219"/>
      <c r="K25" s="219"/>
      <c r="L25" s="219">
        <v>3</v>
      </c>
      <c r="M25" s="219">
        <v>3</v>
      </c>
      <c r="N25" s="219"/>
      <c r="O25" s="219"/>
      <c r="P25" s="219"/>
      <c r="Q25" s="219">
        <v>4</v>
      </c>
      <c r="R25" s="219">
        <v>1</v>
      </c>
      <c r="S25" s="219">
        <v>21</v>
      </c>
      <c r="T25" s="219">
        <v>1</v>
      </c>
      <c r="U25" s="219">
        <v>11</v>
      </c>
      <c r="V25" s="219"/>
      <c r="W25" s="219"/>
      <c r="X25" s="219">
        <v>1</v>
      </c>
      <c r="Y25" s="219">
        <v>75</v>
      </c>
      <c r="Z25" s="219"/>
      <c r="AA25" s="219">
        <v>1</v>
      </c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>
        <v>2</v>
      </c>
      <c r="AP25" s="219"/>
      <c r="AQ25" s="219"/>
      <c r="AR25" s="219"/>
      <c r="AS25" s="219">
        <v>3</v>
      </c>
      <c r="AT25" s="219"/>
      <c r="AU25" s="219"/>
      <c r="AV25" s="219"/>
      <c r="AW25" s="219"/>
      <c r="AX25" s="219"/>
      <c r="AY25" s="219">
        <v>1</v>
      </c>
      <c r="AZ25" s="219"/>
      <c r="BA25" s="219"/>
      <c r="BB25" s="219"/>
      <c r="BC25" s="219"/>
      <c r="BD25" s="219"/>
      <c r="BE25" s="219"/>
      <c r="BF25" s="219"/>
      <c r="BG25" s="219"/>
      <c r="BH25" s="219"/>
      <c r="BI25" s="219">
        <v>1</v>
      </c>
      <c r="BJ25" s="219"/>
      <c r="BK25" s="219"/>
      <c r="BL25" s="219"/>
      <c r="BM25" s="219">
        <v>2</v>
      </c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>
        <v>3</v>
      </c>
      <c r="CC25" s="219">
        <v>1</v>
      </c>
      <c r="CD25" s="219">
        <v>4</v>
      </c>
      <c r="CE25" s="219"/>
      <c r="CF25" s="219"/>
      <c r="CG25" s="219">
        <v>2</v>
      </c>
      <c r="CH25" s="219"/>
      <c r="CI25" s="219">
        <v>1</v>
      </c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>
        <v>3</v>
      </c>
      <c r="CW25" s="219"/>
      <c r="CX25" s="219"/>
      <c r="CY25" s="219">
        <v>1</v>
      </c>
      <c r="CZ25" s="219"/>
      <c r="DA25" s="219">
        <v>1</v>
      </c>
      <c r="DB25" s="219"/>
      <c r="DC25" s="219"/>
      <c r="DD25" s="219"/>
      <c r="DE25" s="219"/>
      <c r="DF25" s="219"/>
      <c r="DG25" s="219">
        <v>1</v>
      </c>
      <c r="DH25" s="219"/>
      <c r="DI25" s="219"/>
      <c r="DJ25" s="219"/>
      <c r="DK25" s="219"/>
      <c r="DL25" s="219"/>
      <c r="DM25" s="219"/>
      <c r="DN25" s="219">
        <v>1</v>
      </c>
      <c r="DO25" s="219"/>
      <c r="DP25" s="219"/>
      <c r="DQ25" s="219">
        <v>4</v>
      </c>
      <c r="DR25" s="219">
        <v>1</v>
      </c>
      <c r="DS25" s="219"/>
      <c r="DT25" s="219">
        <v>6</v>
      </c>
      <c r="DU25" s="219">
        <v>5</v>
      </c>
      <c r="DV25" s="219">
        <v>5</v>
      </c>
      <c r="DW25" s="219">
        <v>3</v>
      </c>
      <c r="DX25" s="219">
        <v>2</v>
      </c>
      <c r="DY25" s="219"/>
      <c r="DZ25" s="219"/>
      <c r="EA25" s="219"/>
      <c r="EB25" s="219"/>
      <c r="EC25" s="219">
        <v>3</v>
      </c>
      <c r="ED25" s="219">
        <v>2</v>
      </c>
      <c r="EE25" s="219"/>
      <c r="EF25" s="219">
        <v>1</v>
      </c>
      <c r="EG25" s="219"/>
      <c r="EH25" s="219"/>
      <c r="EI25" s="219">
        <v>8</v>
      </c>
      <c r="EJ25" s="219">
        <v>2</v>
      </c>
      <c r="EK25" s="219"/>
      <c r="EL25" s="219">
        <v>15</v>
      </c>
      <c r="EM25" s="219">
        <v>4</v>
      </c>
      <c r="EN25" s="219">
        <v>7</v>
      </c>
      <c r="EO25" s="219">
        <v>1</v>
      </c>
      <c r="EP25" s="219"/>
      <c r="EQ25" s="219"/>
      <c r="ER25" s="219"/>
      <c r="ES25" s="219">
        <v>65</v>
      </c>
      <c r="ET25" s="219"/>
      <c r="EU25" s="219"/>
      <c r="EV25" s="219">
        <v>6</v>
      </c>
      <c r="EW25" s="219">
        <v>8</v>
      </c>
      <c r="EX25" s="219">
        <v>3</v>
      </c>
      <c r="EY25" s="219">
        <v>1</v>
      </c>
      <c r="EZ25" s="219"/>
      <c r="FA25" s="219">
        <v>1</v>
      </c>
      <c r="FB25" s="219">
        <v>4</v>
      </c>
      <c r="FC25" s="219">
        <v>1</v>
      </c>
      <c r="FD25" s="219"/>
      <c r="FE25" s="219">
        <v>1</v>
      </c>
      <c r="FF25" s="219">
        <v>2</v>
      </c>
      <c r="FG25" s="219">
        <v>1</v>
      </c>
      <c r="FH25" s="219"/>
      <c r="FI25" s="219">
        <v>2</v>
      </c>
      <c r="FJ25" s="219">
        <v>4</v>
      </c>
      <c r="FK25" s="219">
        <v>12</v>
      </c>
      <c r="FL25" s="219"/>
      <c r="FM25" s="219">
        <v>7</v>
      </c>
      <c r="FN25" s="219">
        <v>2</v>
      </c>
      <c r="FO25" s="219">
        <v>1</v>
      </c>
      <c r="FP25" s="219">
        <v>1</v>
      </c>
      <c r="FQ25" s="219"/>
      <c r="FR25" s="219">
        <v>57</v>
      </c>
      <c r="FS25" s="221">
        <v>3</v>
      </c>
      <c r="FT25" s="221"/>
      <c r="FU25" s="221">
        <v>24</v>
      </c>
      <c r="FV25" s="221">
        <v>22</v>
      </c>
      <c r="FW25" s="221">
        <v>13</v>
      </c>
      <c r="FX25" s="221">
        <v>7</v>
      </c>
      <c r="FY25" s="221">
        <v>4</v>
      </c>
      <c r="FZ25" s="221">
        <v>2</v>
      </c>
      <c r="GA25" s="221">
        <v>7</v>
      </c>
      <c r="GB25" s="221">
        <v>1</v>
      </c>
      <c r="GC25" s="221"/>
      <c r="GD25" s="221">
        <v>7</v>
      </c>
      <c r="GE25" s="221">
        <v>8</v>
      </c>
      <c r="GF25" s="221"/>
      <c r="GG25" s="221">
        <v>2</v>
      </c>
      <c r="GH25" s="221"/>
      <c r="GI25" s="221"/>
      <c r="GJ25" s="221">
        <v>14</v>
      </c>
      <c r="GK25" s="221">
        <v>7</v>
      </c>
      <c r="GL25" s="221"/>
      <c r="GM25" s="221">
        <v>48</v>
      </c>
      <c r="GN25" s="221">
        <v>6</v>
      </c>
      <c r="GO25" s="221">
        <v>31</v>
      </c>
      <c r="GP25" s="221">
        <v>3</v>
      </c>
      <c r="GQ25" s="221">
        <v>1</v>
      </c>
      <c r="GR25" s="221">
        <v>3</v>
      </c>
      <c r="GS25" s="221"/>
      <c r="GT25" s="221">
        <v>213</v>
      </c>
    </row>
    <row r="26" spans="1:202" ht="15" x14ac:dyDescent="0.25">
      <c r="A26" s="189">
        <v>41730</v>
      </c>
      <c r="B26" s="219"/>
      <c r="C26" s="219"/>
      <c r="D26" s="219">
        <v>8</v>
      </c>
      <c r="E26" s="219"/>
      <c r="F26" s="219"/>
      <c r="G26" s="219"/>
      <c r="H26" s="219">
        <v>1</v>
      </c>
      <c r="I26" s="219"/>
      <c r="J26" s="219"/>
      <c r="K26" s="219"/>
      <c r="L26" s="219">
        <v>2</v>
      </c>
      <c r="M26" s="219">
        <v>2</v>
      </c>
      <c r="N26" s="219"/>
      <c r="O26" s="219">
        <v>1</v>
      </c>
      <c r="P26" s="219"/>
      <c r="Q26" s="219"/>
      <c r="R26" s="219">
        <v>2</v>
      </c>
      <c r="S26" s="219">
        <v>13</v>
      </c>
      <c r="T26" s="219">
        <v>3</v>
      </c>
      <c r="U26" s="219">
        <v>3</v>
      </c>
      <c r="V26" s="219"/>
      <c r="W26" s="219"/>
      <c r="X26" s="219">
        <v>1</v>
      </c>
      <c r="Y26" s="219">
        <v>36</v>
      </c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>
        <v>2</v>
      </c>
      <c r="BM26" s="219">
        <v>2</v>
      </c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>
        <v>1</v>
      </c>
      <c r="BY26" s="219"/>
      <c r="BZ26" s="219"/>
      <c r="CA26" s="219"/>
      <c r="CB26" s="219"/>
      <c r="CC26" s="219"/>
      <c r="CD26" s="219">
        <v>1</v>
      </c>
      <c r="CE26" s="219"/>
      <c r="CF26" s="219">
        <v>1</v>
      </c>
      <c r="CG26" s="219">
        <v>1</v>
      </c>
      <c r="CH26" s="219">
        <v>1</v>
      </c>
      <c r="CI26" s="219">
        <v>1</v>
      </c>
      <c r="CJ26" s="219"/>
      <c r="CK26" s="219">
        <v>1</v>
      </c>
      <c r="CL26" s="219">
        <v>1</v>
      </c>
      <c r="CM26" s="219"/>
      <c r="CN26" s="219"/>
      <c r="CO26" s="219"/>
      <c r="CP26" s="219"/>
      <c r="CQ26" s="219"/>
      <c r="CR26" s="219"/>
      <c r="CS26" s="219"/>
      <c r="CT26" s="219">
        <v>1</v>
      </c>
      <c r="CU26" s="219"/>
      <c r="CV26" s="219">
        <v>7</v>
      </c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>
        <v>4</v>
      </c>
      <c r="DU26" s="219">
        <v>2</v>
      </c>
      <c r="DV26" s="219"/>
      <c r="DW26" s="219"/>
      <c r="DX26" s="219">
        <v>1</v>
      </c>
      <c r="DY26" s="219"/>
      <c r="DZ26" s="219">
        <v>1</v>
      </c>
      <c r="EA26" s="219"/>
      <c r="EB26" s="219"/>
      <c r="EC26" s="219"/>
      <c r="ED26" s="219">
        <v>1</v>
      </c>
      <c r="EE26" s="219"/>
      <c r="EF26" s="219"/>
      <c r="EG26" s="219"/>
      <c r="EH26" s="219"/>
      <c r="EI26" s="219">
        <v>1</v>
      </c>
      <c r="EJ26" s="219">
        <v>1</v>
      </c>
      <c r="EK26" s="219"/>
      <c r="EL26" s="219">
        <v>3</v>
      </c>
      <c r="EM26" s="219">
        <v>8</v>
      </c>
      <c r="EN26" s="219">
        <v>1</v>
      </c>
      <c r="EO26" s="219"/>
      <c r="EP26" s="219"/>
      <c r="EQ26" s="219">
        <v>2</v>
      </c>
      <c r="ER26" s="219"/>
      <c r="ES26" s="219">
        <v>25</v>
      </c>
      <c r="ET26" s="219">
        <v>1</v>
      </c>
      <c r="EU26" s="219"/>
      <c r="EV26" s="219">
        <v>3</v>
      </c>
      <c r="EW26" s="219">
        <v>3</v>
      </c>
      <c r="EX26" s="219"/>
      <c r="EY26" s="219"/>
      <c r="EZ26" s="219"/>
      <c r="FA26" s="219">
        <v>1</v>
      </c>
      <c r="FB26" s="219">
        <v>2</v>
      </c>
      <c r="FC26" s="219"/>
      <c r="FD26" s="219"/>
      <c r="FE26" s="219">
        <v>2</v>
      </c>
      <c r="FF26" s="219">
        <v>2</v>
      </c>
      <c r="FG26" s="219">
        <v>1</v>
      </c>
      <c r="FH26" s="219"/>
      <c r="FI26" s="219">
        <v>1</v>
      </c>
      <c r="FJ26" s="219">
        <v>1</v>
      </c>
      <c r="FK26" s="219">
        <v>7</v>
      </c>
      <c r="FL26" s="219"/>
      <c r="FM26" s="219">
        <v>7</v>
      </c>
      <c r="FN26" s="219">
        <v>1</v>
      </c>
      <c r="FO26" s="219">
        <v>1</v>
      </c>
      <c r="FP26" s="219">
        <v>1</v>
      </c>
      <c r="FQ26" s="219"/>
      <c r="FR26" s="219">
        <v>34</v>
      </c>
      <c r="FS26" s="221">
        <v>1</v>
      </c>
      <c r="FT26" s="221"/>
      <c r="FU26" s="221">
        <v>15</v>
      </c>
      <c r="FV26" s="221">
        <v>6</v>
      </c>
      <c r="FW26" s="221">
        <v>1</v>
      </c>
      <c r="FX26" s="221">
        <v>1</v>
      </c>
      <c r="FY26" s="221">
        <v>3</v>
      </c>
      <c r="FZ26" s="221">
        <v>1</v>
      </c>
      <c r="GA26" s="221">
        <v>3</v>
      </c>
      <c r="GB26" s="221"/>
      <c r="GC26" s="221"/>
      <c r="GD26" s="221">
        <v>5</v>
      </c>
      <c r="GE26" s="221">
        <v>6</v>
      </c>
      <c r="GF26" s="221"/>
      <c r="GG26" s="221">
        <v>2</v>
      </c>
      <c r="GH26" s="221"/>
      <c r="GI26" s="221"/>
      <c r="GJ26" s="221">
        <v>3</v>
      </c>
      <c r="GK26" s="221">
        <v>4</v>
      </c>
      <c r="GL26" s="221"/>
      <c r="GM26" s="221">
        <v>23</v>
      </c>
      <c r="GN26" s="221">
        <v>11</v>
      </c>
      <c r="GO26" s="221">
        <v>11</v>
      </c>
      <c r="GP26" s="221">
        <v>1</v>
      </c>
      <c r="GQ26" s="221">
        <v>1</v>
      </c>
      <c r="GR26" s="221">
        <v>7</v>
      </c>
      <c r="GS26" s="221"/>
      <c r="GT26" s="221">
        <v>105</v>
      </c>
    </row>
    <row r="27" spans="1:202" ht="15" x14ac:dyDescent="0.25">
      <c r="A27" s="189">
        <v>41760</v>
      </c>
      <c r="B27" s="219"/>
      <c r="C27" s="219"/>
      <c r="D27" s="219">
        <v>6</v>
      </c>
      <c r="E27" s="219">
        <v>3</v>
      </c>
      <c r="F27" s="219"/>
      <c r="G27" s="219">
        <v>1</v>
      </c>
      <c r="H27" s="219"/>
      <c r="I27" s="219">
        <v>1</v>
      </c>
      <c r="J27" s="219">
        <v>1</v>
      </c>
      <c r="K27" s="219"/>
      <c r="L27" s="219">
        <v>2</v>
      </c>
      <c r="M27" s="219">
        <v>1</v>
      </c>
      <c r="N27" s="219"/>
      <c r="O27" s="219"/>
      <c r="P27" s="219"/>
      <c r="Q27" s="219">
        <v>1</v>
      </c>
      <c r="R27" s="219">
        <v>2</v>
      </c>
      <c r="S27" s="219">
        <v>14</v>
      </c>
      <c r="T27" s="219">
        <v>1</v>
      </c>
      <c r="U27" s="219">
        <v>10</v>
      </c>
      <c r="V27" s="219"/>
      <c r="W27" s="219"/>
      <c r="X27" s="219">
        <v>1</v>
      </c>
      <c r="Y27" s="219">
        <v>44</v>
      </c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>
        <v>1</v>
      </c>
      <c r="BF27" s="219"/>
      <c r="BG27" s="219"/>
      <c r="BH27" s="219"/>
      <c r="BI27" s="219"/>
      <c r="BJ27" s="219"/>
      <c r="BK27" s="219"/>
      <c r="BL27" s="219"/>
      <c r="BM27" s="219">
        <v>1</v>
      </c>
      <c r="BN27" s="219"/>
      <c r="BO27" s="219"/>
      <c r="BP27" s="219"/>
      <c r="BQ27" s="219"/>
      <c r="BR27" s="219"/>
      <c r="BS27" s="219"/>
      <c r="BT27" s="219"/>
      <c r="BU27" s="219"/>
      <c r="BV27" s="219">
        <v>1</v>
      </c>
      <c r="BW27" s="219"/>
      <c r="BX27" s="219"/>
      <c r="BY27" s="219"/>
      <c r="BZ27" s="219"/>
      <c r="CA27" s="219"/>
      <c r="CB27" s="219"/>
      <c r="CC27" s="219"/>
      <c r="CD27" s="219">
        <v>1</v>
      </c>
      <c r="CE27" s="219"/>
      <c r="CF27" s="219"/>
      <c r="CG27" s="219">
        <v>1</v>
      </c>
      <c r="CH27" s="219"/>
      <c r="CI27" s="219"/>
      <c r="CJ27" s="219"/>
      <c r="CK27" s="219"/>
      <c r="CL27" s="219"/>
      <c r="CM27" s="219"/>
      <c r="CN27" s="219"/>
      <c r="CO27" s="219"/>
      <c r="CP27" s="219">
        <v>1</v>
      </c>
      <c r="CQ27" s="219">
        <v>1</v>
      </c>
      <c r="CR27" s="219"/>
      <c r="CS27" s="219"/>
      <c r="CT27" s="219"/>
      <c r="CU27" s="219">
        <v>1</v>
      </c>
      <c r="CV27" s="219">
        <v>4</v>
      </c>
      <c r="CW27" s="219"/>
      <c r="CX27" s="219"/>
      <c r="CY27" s="219">
        <v>1</v>
      </c>
      <c r="CZ27" s="219"/>
      <c r="DA27" s="219"/>
      <c r="DB27" s="219"/>
      <c r="DC27" s="219"/>
      <c r="DD27" s="219"/>
      <c r="DE27" s="219"/>
      <c r="DF27" s="219"/>
      <c r="DG27" s="219">
        <v>2</v>
      </c>
      <c r="DH27" s="219"/>
      <c r="DI27" s="219"/>
      <c r="DJ27" s="219"/>
      <c r="DK27" s="219"/>
      <c r="DL27" s="219"/>
      <c r="DM27" s="219"/>
      <c r="DN27" s="219"/>
      <c r="DO27" s="219"/>
      <c r="DP27" s="219"/>
      <c r="DQ27" s="219">
        <v>3</v>
      </c>
      <c r="DR27" s="219"/>
      <c r="DS27" s="219"/>
      <c r="DT27" s="219"/>
      <c r="DU27" s="219">
        <v>4</v>
      </c>
      <c r="DV27" s="219">
        <v>2</v>
      </c>
      <c r="DW27" s="219">
        <v>2</v>
      </c>
      <c r="DX27" s="219"/>
      <c r="DY27" s="219">
        <v>1</v>
      </c>
      <c r="DZ27" s="219"/>
      <c r="EA27" s="219"/>
      <c r="EB27" s="219"/>
      <c r="EC27" s="219"/>
      <c r="ED27" s="219">
        <v>4</v>
      </c>
      <c r="EE27" s="219"/>
      <c r="EF27" s="219"/>
      <c r="EG27" s="219">
        <v>1</v>
      </c>
      <c r="EH27" s="219"/>
      <c r="EI27" s="219">
        <v>2</v>
      </c>
      <c r="EJ27" s="219">
        <v>3</v>
      </c>
      <c r="EK27" s="219"/>
      <c r="EL27" s="219">
        <v>12</v>
      </c>
      <c r="EM27" s="219">
        <v>1</v>
      </c>
      <c r="EN27" s="219">
        <v>5</v>
      </c>
      <c r="EO27" s="219">
        <v>1</v>
      </c>
      <c r="EP27" s="219">
        <v>1</v>
      </c>
      <c r="EQ27" s="219">
        <v>3</v>
      </c>
      <c r="ER27" s="219"/>
      <c r="ES27" s="219">
        <v>42</v>
      </c>
      <c r="ET27" s="219"/>
      <c r="EU27" s="219"/>
      <c r="EV27" s="219">
        <v>4</v>
      </c>
      <c r="EW27" s="219">
        <v>5</v>
      </c>
      <c r="EX27" s="219">
        <v>2</v>
      </c>
      <c r="EY27" s="219"/>
      <c r="EZ27" s="219">
        <v>1</v>
      </c>
      <c r="FA27" s="219"/>
      <c r="FB27" s="219"/>
      <c r="FC27" s="219"/>
      <c r="FD27" s="219"/>
      <c r="FE27" s="219">
        <v>1</v>
      </c>
      <c r="FF27" s="219">
        <v>2</v>
      </c>
      <c r="FG27" s="219"/>
      <c r="FH27" s="219"/>
      <c r="FI27" s="219"/>
      <c r="FJ27" s="219">
        <v>1</v>
      </c>
      <c r="FK27" s="219">
        <v>6</v>
      </c>
      <c r="FL27" s="219">
        <v>2</v>
      </c>
      <c r="FM27" s="219">
        <v>6</v>
      </c>
      <c r="FN27" s="219"/>
      <c r="FO27" s="219"/>
      <c r="FP27" s="219">
        <v>1</v>
      </c>
      <c r="FQ27" s="219"/>
      <c r="FR27" s="219">
        <v>31</v>
      </c>
      <c r="FS27" s="221"/>
      <c r="FT27" s="221"/>
      <c r="FU27" s="221">
        <v>11</v>
      </c>
      <c r="FV27" s="221">
        <v>12</v>
      </c>
      <c r="FW27" s="221">
        <v>5</v>
      </c>
      <c r="FX27" s="221">
        <v>3</v>
      </c>
      <c r="FY27" s="221">
        <v>1</v>
      </c>
      <c r="FZ27" s="221">
        <v>1</v>
      </c>
      <c r="GA27" s="221">
        <v>1</v>
      </c>
      <c r="GB27" s="221">
        <v>1</v>
      </c>
      <c r="GC27" s="221"/>
      <c r="GD27" s="221">
        <v>3</v>
      </c>
      <c r="GE27" s="221">
        <v>9</v>
      </c>
      <c r="GF27" s="221"/>
      <c r="GG27" s="221">
        <v>1</v>
      </c>
      <c r="GH27" s="221">
        <v>2</v>
      </c>
      <c r="GI27" s="221"/>
      <c r="GJ27" s="221">
        <v>3</v>
      </c>
      <c r="GK27" s="221">
        <v>6</v>
      </c>
      <c r="GL27" s="221"/>
      <c r="GM27" s="221">
        <v>33</v>
      </c>
      <c r="GN27" s="221">
        <v>5</v>
      </c>
      <c r="GO27" s="221">
        <v>21</v>
      </c>
      <c r="GP27" s="221">
        <v>1</v>
      </c>
      <c r="GQ27" s="221">
        <v>1</v>
      </c>
      <c r="GR27" s="221">
        <v>5</v>
      </c>
      <c r="GS27" s="221">
        <v>1</v>
      </c>
      <c r="GT27" s="221">
        <v>126</v>
      </c>
    </row>
    <row r="28" spans="1:202" ht="15" x14ac:dyDescent="0.25">
      <c r="A28" s="189">
        <v>41791</v>
      </c>
      <c r="B28" s="219"/>
      <c r="C28" s="219"/>
      <c r="D28" s="219">
        <v>5</v>
      </c>
      <c r="E28" s="219">
        <v>4</v>
      </c>
      <c r="F28" s="219">
        <v>3</v>
      </c>
      <c r="G28" s="219">
        <v>1</v>
      </c>
      <c r="H28" s="219"/>
      <c r="I28" s="219"/>
      <c r="J28" s="219">
        <v>1</v>
      </c>
      <c r="K28" s="219">
        <v>1</v>
      </c>
      <c r="L28" s="219"/>
      <c r="M28" s="219">
        <v>2</v>
      </c>
      <c r="N28" s="219"/>
      <c r="O28" s="219">
        <v>1</v>
      </c>
      <c r="P28" s="219"/>
      <c r="Q28" s="219">
        <v>2</v>
      </c>
      <c r="R28" s="219">
        <v>2</v>
      </c>
      <c r="S28" s="219">
        <v>25</v>
      </c>
      <c r="T28" s="219">
        <v>1</v>
      </c>
      <c r="U28" s="219">
        <v>3</v>
      </c>
      <c r="V28" s="219">
        <v>1</v>
      </c>
      <c r="W28" s="219"/>
      <c r="X28" s="219"/>
      <c r="Y28" s="219">
        <v>52</v>
      </c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>
        <v>1</v>
      </c>
      <c r="AV28" s="219"/>
      <c r="AW28" s="219"/>
      <c r="AX28" s="219"/>
      <c r="AY28" s="219"/>
      <c r="AZ28" s="219"/>
      <c r="BA28" s="219"/>
      <c r="BB28" s="219"/>
      <c r="BC28" s="219"/>
      <c r="BD28" s="219"/>
      <c r="BE28" s="219">
        <v>2</v>
      </c>
      <c r="BF28" s="219">
        <v>1</v>
      </c>
      <c r="BG28" s="219"/>
      <c r="BH28" s="219"/>
      <c r="BI28" s="219">
        <v>2</v>
      </c>
      <c r="BJ28" s="219"/>
      <c r="BK28" s="219"/>
      <c r="BL28" s="219"/>
      <c r="BM28" s="219">
        <v>6</v>
      </c>
      <c r="BN28" s="219"/>
      <c r="BO28" s="219"/>
      <c r="BP28" s="219">
        <v>1</v>
      </c>
      <c r="BQ28" s="219"/>
      <c r="BR28" s="219"/>
      <c r="BS28" s="219"/>
      <c r="BT28" s="219"/>
      <c r="BU28" s="219"/>
      <c r="BV28" s="219"/>
      <c r="BW28" s="219"/>
      <c r="BX28" s="219"/>
      <c r="BY28" s="219"/>
      <c r="BZ28" s="219">
        <v>3</v>
      </c>
      <c r="CA28" s="219"/>
      <c r="CB28" s="219">
        <v>2</v>
      </c>
      <c r="CC28" s="219"/>
      <c r="CD28" s="219">
        <v>6</v>
      </c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>
        <v>3</v>
      </c>
      <c r="CQ28" s="219">
        <v>1</v>
      </c>
      <c r="CR28" s="219">
        <v>1</v>
      </c>
      <c r="CS28" s="219"/>
      <c r="CT28" s="219"/>
      <c r="CU28" s="219"/>
      <c r="CV28" s="219">
        <v>5</v>
      </c>
      <c r="CW28" s="219"/>
      <c r="CX28" s="219"/>
      <c r="CY28" s="219">
        <v>2</v>
      </c>
      <c r="CZ28" s="219">
        <v>1</v>
      </c>
      <c r="DA28" s="219"/>
      <c r="DB28" s="219"/>
      <c r="DC28" s="219"/>
      <c r="DD28" s="219"/>
      <c r="DE28" s="219">
        <v>2</v>
      </c>
      <c r="DF28" s="219"/>
      <c r="DG28" s="219">
        <v>6</v>
      </c>
      <c r="DH28" s="219"/>
      <c r="DI28" s="219"/>
      <c r="DJ28" s="219"/>
      <c r="DK28" s="219"/>
      <c r="DL28" s="219">
        <v>1</v>
      </c>
      <c r="DM28" s="219">
        <v>1</v>
      </c>
      <c r="DN28" s="219"/>
      <c r="DO28" s="219"/>
      <c r="DP28" s="219"/>
      <c r="DQ28" s="219">
        <v>13</v>
      </c>
      <c r="DR28" s="219"/>
      <c r="DS28" s="219"/>
      <c r="DT28" s="219">
        <v>3</v>
      </c>
      <c r="DU28" s="219">
        <v>5</v>
      </c>
      <c r="DV28" s="219">
        <v>1</v>
      </c>
      <c r="DW28" s="219">
        <v>1</v>
      </c>
      <c r="DX28" s="219"/>
      <c r="DY28" s="219"/>
      <c r="DZ28" s="219">
        <v>1</v>
      </c>
      <c r="EA28" s="219">
        <v>2</v>
      </c>
      <c r="EB28" s="219"/>
      <c r="EC28" s="219">
        <v>2</v>
      </c>
      <c r="ED28" s="219">
        <v>3</v>
      </c>
      <c r="EE28" s="219"/>
      <c r="EF28" s="219"/>
      <c r="EG28" s="219"/>
      <c r="EH28" s="219"/>
      <c r="EI28" s="219">
        <v>1</v>
      </c>
      <c r="EJ28" s="219">
        <v>1</v>
      </c>
      <c r="EK28" s="219"/>
      <c r="EL28" s="219">
        <v>14</v>
      </c>
      <c r="EM28" s="219">
        <v>3</v>
      </c>
      <c r="EN28" s="219">
        <v>2</v>
      </c>
      <c r="EO28" s="219">
        <v>1</v>
      </c>
      <c r="EP28" s="219"/>
      <c r="EQ28" s="219"/>
      <c r="ER28" s="219"/>
      <c r="ES28" s="219">
        <v>40</v>
      </c>
      <c r="ET28" s="219"/>
      <c r="EU28" s="219"/>
      <c r="EV28" s="219">
        <v>5</v>
      </c>
      <c r="EW28" s="219">
        <v>10</v>
      </c>
      <c r="EX28" s="219">
        <v>3</v>
      </c>
      <c r="EY28" s="219"/>
      <c r="EZ28" s="219">
        <v>3</v>
      </c>
      <c r="FA28" s="219"/>
      <c r="FB28" s="219">
        <v>2</v>
      </c>
      <c r="FC28" s="219"/>
      <c r="FD28" s="219">
        <v>1</v>
      </c>
      <c r="FE28" s="219">
        <v>2</v>
      </c>
      <c r="FF28" s="219">
        <v>1</v>
      </c>
      <c r="FG28" s="219"/>
      <c r="FH28" s="219"/>
      <c r="FI28" s="219">
        <v>1</v>
      </c>
      <c r="FJ28" s="219">
        <v>2</v>
      </c>
      <c r="FK28" s="219">
        <v>22</v>
      </c>
      <c r="FL28" s="219"/>
      <c r="FM28" s="219">
        <v>5</v>
      </c>
      <c r="FN28" s="219">
        <v>1</v>
      </c>
      <c r="FO28" s="219">
        <v>1</v>
      </c>
      <c r="FP28" s="219">
        <v>1</v>
      </c>
      <c r="FQ28" s="219"/>
      <c r="FR28" s="219">
        <v>60</v>
      </c>
      <c r="FS28" s="221"/>
      <c r="FT28" s="221"/>
      <c r="FU28" s="221">
        <v>15</v>
      </c>
      <c r="FV28" s="221">
        <v>21</v>
      </c>
      <c r="FW28" s="221">
        <v>7</v>
      </c>
      <c r="FX28" s="221">
        <v>3</v>
      </c>
      <c r="FY28" s="221">
        <v>3</v>
      </c>
      <c r="FZ28" s="221"/>
      <c r="GA28" s="221">
        <v>3</v>
      </c>
      <c r="GB28" s="221">
        <v>5</v>
      </c>
      <c r="GC28" s="221">
        <v>2</v>
      </c>
      <c r="GD28" s="221">
        <v>4</v>
      </c>
      <c r="GE28" s="221">
        <v>12</v>
      </c>
      <c r="GF28" s="221"/>
      <c r="GG28" s="221">
        <v>1</v>
      </c>
      <c r="GH28" s="221">
        <v>2</v>
      </c>
      <c r="GI28" s="221"/>
      <c r="GJ28" s="221">
        <v>5</v>
      </c>
      <c r="GK28" s="221">
        <v>5</v>
      </c>
      <c r="GL28" s="221"/>
      <c r="GM28" s="221">
        <v>68</v>
      </c>
      <c r="GN28" s="221">
        <v>8</v>
      </c>
      <c r="GO28" s="221">
        <v>13</v>
      </c>
      <c r="GP28" s="221">
        <v>3</v>
      </c>
      <c r="GQ28" s="221">
        <v>1</v>
      </c>
      <c r="GR28" s="221">
        <v>1</v>
      </c>
      <c r="GS28" s="221"/>
      <c r="GT28" s="221">
        <v>182</v>
      </c>
    </row>
    <row r="29" spans="1:202" ht="15" x14ac:dyDescent="0.25">
      <c r="A29" s="189">
        <v>41821</v>
      </c>
      <c r="B29" s="219">
        <v>1</v>
      </c>
      <c r="C29" s="219"/>
      <c r="D29" s="219">
        <v>7</v>
      </c>
      <c r="E29" s="219">
        <v>2</v>
      </c>
      <c r="F29" s="219"/>
      <c r="G29" s="219">
        <v>1</v>
      </c>
      <c r="H29" s="219">
        <v>1</v>
      </c>
      <c r="I29" s="219">
        <v>1</v>
      </c>
      <c r="J29" s="219"/>
      <c r="K29" s="219"/>
      <c r="L29" s="219">
        <v>1</v>
      </c>
      <c r="M29" s="219">
        <v>2</v>
      </c>
      <c r="N29" s="219"/>
      <c r="O29" s="219"/>
      <c r="P29" s="219"/>
      <c r="Q29" s="219">
        <v>1</v>
      </c>
      <c r="R29" s="219">
        <v>4</v>
      </c>
      <c r="S29" s="219">
        <v>26</v>
      </c>
      <c r="T29" s="219">
        <v>1</v>
      </c>
      <c r="U29" s="219">
        <v>12</v>
      </c>
      <c r="V29" s="219"/>
      <c r="W29" s="219"/>
      <c r="X29" s="219">
        <v>3</v>
      </c>
      <c r="Y29" s="219">
        <v>63</v>
      </c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>
        <v>1</v>
      </c>
      <c r="BI29" s="219"/>
      <c r="BJ29" s="219"/>
      <c r="BK29" s="219"/>
      <c r="BL29" s="219"/>
      <c r="BM29" s="219">
        <v>1</v>
      </c>
      <c r="BN29" s="219"/>
      <c r="BO29" s="219"/>
      <c r="BP29" s="219"/>
      <c r="BQ29" s="219"/>
      <c r="BR29" s="219"/>
      <c r="BS29" s="219">
        <v>1</v>
      </c>
      <c r="BT29" s="219">
        <v>1</v>
      </c>
      <c r="BU29" s="219"/>
      <c r="BV29" s="219"/>
      <c r="BW29" s="219"/>
      <c r="BX29" s="219"/>
      <c r="BY29" s="219"/>
      <c r="BZ29" s="219">
        <v>2</v>
      </c>
      <c r="CA29" s="219"/>
      <c r="CB29" s="219"/>
      <c r="CC29" s="219">
        <v>1</v>
      </c>
      <c r="CD29" s="219">
        <v>5</v>
      </c>
      <c r="CE29" s="219"/>
      <c r="CF29" s="219">
        <v>1</v>
      </c>
      <c r="CG29" s="219"/>
      <c r="CH29" s="219"/>
      <c r="CI29" s="219"/>
      <c r="CJ29" s="219"/>
      <c r="CK29" s="219">
        <v>1</v>
      </c>
      <c r="CL29" s="219"/>
      <c r="CM29" s="219"/>
      <c r="CN29" s="219"/>
      <c r="CO29" s="219"/>
      <c r="CP29" s="219">
        <v>2</v>
      </c>
      <c r="CQ29" s="219">
        <v>1</v>
      </c>
      <c r="CR29" s="219">
        <v>1</v>
      </c>
      <c r="CS29" s="219">
        <v>1</v>
      </c>
      <c r="CT29" s="219"/>
      <c r="CU29" s="219"/>
      <c r="CV29" s="219">
        <v>7</v>
      </c>
      <c r="CW29" s="219"/>
      <c r="CX29" s="219"/>
      <c r="CY29" s="219">
        <v>1</v>
      </c>
      <c r="CZ29" s="219">
        <v>1</v>
      </c>
      <c r="DA29" s="219"/>
      <c r="DB29" s="219"/>
      <c r="DC29" s="219"/>
      <c r="DD29" s="219"/>
      <c r="DE29" s="219"/>
      <c r="DF29" s="219"/>
      <c r="DG29" s="219">
        <v>1</v>
      </c>
      <c r="DH29" s="219"/>
      <c r="DI29" s="219"/>
      <c r="DJ29" s="219"/>
      <c r="DK29" s="219"/>
      <c r="DL29" s="219"/>
      <c r="DM29" s="219"/>
      <c r="DN29" s="219"/>
      <c r="DO29" s="219"/>
      <c r="DP29" s="219"/>
      <c r="DQ29" s="219">
        <v>3</v>
      </c>
      <c r="DR29" s="219"/>
      <c r="DS29" s="219"/>
      <c r="DT29" s="219">
        <v>5</v>
      </c>
      <c r="DU29" s="219">
        <v>5</v>
      </c>
      <c r="DV29" s="219">
        <v>2</v>
      </c>
      <c r="DW29" s="219">
        <v>1</v>
      </c>
      <c r="DX29" s="219"/>
      <c r="DY29" s="219"/>
      <c r="DZ29" s="219">
        <v>2</v>
      </c>
      <c r="EA29" s="219"/>
      <c r="EB29" s="219">
        <v>1</v>
      </c>
      <c r="EC29" s="219">
        <v>4</v>
      </c>
      <c r="ED29" s="219">
        <v>1</v>
      </c>
      <c r="EE29" s="219"/>
      <c r="EF29" s="219"/>
      <c r="EG29" s="219"/>
      <c r="EH29" s="219"/>
      <c r="EI29" s="219"/>
      <c r="EJ29" s="219">
        <v>2</v>
      </c>
      <c r="EK29" s="219"/>
      <c r="EL29" s="219">
        <v>18</v>
      </c>
      <c r="EM29" s="219">
        <v>1</v>
      </c>
      <c r="EN29" s="219">
        <v>5</v>
      </c>
      <c r="EO29" s="219">
        <v>1</v>
      </c>
      <c r="EP29" s="219"/>
      <c r="EQ29" s="219">
        <v>4</v>
      </c>
      <c r="ER29" s="219"/>
      <c r="ES29" s="219">
        <v>52</v>
      </c>
      <c r="ET29" s="219">
        <v>3</v>
      </c>
      <c r="EU29" s="219"/>
      <c r="EV29" s="219">
        <v>5</v>
      </c>
      <c r="EW29" s="219">
        <v>6</v>
      </c>
      <c r="EX29" s="219">
        <v>2</v>
      </c>
      <c r="EY29" s="219">
        <v>1</v>
      </c>
      <c r="EZ29" s="219">
        <v>1</v>
      </c>
      <c r="FA29" s="219"/>
      <c r="FB29" s="219">
        <v>1</v>
      </c>
      <c r="FC29" s="219">
        <v>1</v>
      </c>
      <c r="FD29" s="219">
        <v>2</v>
      </c>
      <c r="FE29" s="219">
        <v>1</v>
      </c>
      <c r="FF29" s="219">
        <v>1</v>
      </c>
      <c r="FG29" s="219">
        <v>1</v>
      </c>
      <c r="FH29" s="219"/>
      <c r="FI29" s="219"/>
      <c r="FJ29" s="219">
        <v>2</v>
      </c>
      <c r="FK29" s="219">
        <v>17</v>
      </c>
      <c r="FL29" s="219">
        <v>2</v>
      </c>
      <c r="FM29" s="219">
        <v>6</v>
      </c>
      <c r="FN29" s="219"/>
      <c r="FO29" s="219"/>
      <c r="FP29" s="219">
        <v>2</v>
      </c>
      <c r="FQ29" s="219"/>
      <c r="FR29" s="219">
        <v>54</v>
      </c>
      <c r="FS29" s="221">
        <v>4</v>
      </c>
      <c r="FT29" s="221"/>
      <c r="FU29" s="221">
        <v>18</v>
      </c>
      <c r="FV29" s="221">
        <v>15</v>
      </c>
      <c r="FW29" s="221">
        <v>4</v>
      </c>
      <c r="FX29" s="221">
        <v>3</v>
      </c>
      <c r="FY29" s="221">
        <v>2</v>
      </c>
      <c r="FZ29" s="221"/>
      <c r="GA29" s="221">
        <v>5</v>
      </c>
      <c r="GB29" s="221">
        <v>2</v>
      </c>
      <c r="GC29" s="221">
        <v>3</v>
      </c>
      <c r="GD29" s="221">
        <v>7</v>
      </c>
      <c r="GE29" s="221">
        <v>5</v>
      </c>
      <c r="GF29" s="221"/>
      <c r="GG29" s="221">
        <v>1</v>
      </c>
      <c r="GH29" s="221"/>
      <c r="GI29" s="221"/>
      <c r="GJ29" s="221">
        <v>1</v>
      </c>
      <c r="GK29" s="221">
        <v>8</v>
      </c>
      <c r="GL29" s="221"/>
      <c r="GM29" s="221">
        <v>66</v>
      </c>
      <c r="GN29" s="221">
        <v>5</v>
      </c>
      <c r="GO29" s="221">
        <v>24</v>
      </c>
      <c r="GP29" s="221">
        <v>2</v>
      </c>
      <c r="GQ29" s="221"/>
      <c r="GR29" s="221">
        <v>10</v>
      </c>
      <c r="GS29" s="221"/>
      <c r="GT29" s="221">
        <v>185</v>
      </c>
    </row>
    <row r="30" spans="1:202" ht="15" x14ac:dyDescent="0.25">
      <c r="A30" s="189">
        <v>41852</v>
      </c>
      <c r="B30" s="219"/>
      <c r="C30" s="219"/>
      <c r="D30" s="219">
        <v>3</v>
      </c>
      <c r="E30" s="219">
        <v>7</v>
      </c>
      <c r="F30" s="219"/>
      <c r="G30" s="219">
        <v>1</v>
      </c>
      <c r="H30" s="219"/>
      <c r="I30" s="219"/>
      <c r="J30" s="219">
        <v>2</v>
      </c>
      <c r="K30" s="219">
        <v>1</v>
      </c>
      <c r="L30" s="219">
        <v>1</v>
      </c>
      <c r="M30" s="219">
        <v>2</v>
      </c>
      <c r="N30" s="219"/>
      <c r="O30" s="219"/>
      <c r="P30" s="219"/>
      <c r="Q30" s="219">
        <v>2</v>
      </c>
      <c r="R30" s="219"/>
      <c r="S30" s="219">
        <v>15</v>
      </c>
      <c r="T30" s="219"/>
      <c r="U30" s="219">
        <v>4</v>
      </c>
      <c r="V30" s="219"/>
      <c r="W30" s="219">
        <v>2</v>
      </c>
      <c r="X30" s="219"/>
      <c r="Y30" s="219">
        <v>40</v>
      </c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>
        <v>1</v>
      </c>
      <c r="BH30" s="219"/>
      <c r="BI30" s="219"/>
      <c r="BJ30" s="219"/>
      <c r="BK30" s="219"/>
      <c r="BL30" s="219">
        <v>1</v>
      </c>
      <c r="BM30" s="219">
        <v>2</v>
      </c>
      <c r="BN30" s="219"/>
      <c r="BO30" s="219"/>
      <c r="BP30" s="219">
        <v>1</v>
      </c>
      <c r="BQ30" s="219"/>
      <c r="BR30" s="219"/>
      <c r="BS30" s="219"/>
      <c r="BT30" s="219"/>
      <c r="BU30" s="219"/>
      <c r="BV30" s="219"/>
      <c r="BW30" s="219"/>
      <c r="BX30" s="219"/>
      <c r="BY30" s="219">
        <v>1</v>
      </c>
      <c r="BZ30" s="219">
        <v>3</v>
      </c>
      <c r="CA30" s="219"/>
      <c r="CB30" s="219">
        <v>1</v>
      </c>
      <c r="CC30" s="219"/>
      <c r="CD30" s="219">
        <v>6</v>
      </c>
      <c r="CE30" s="219">
        <v>1</v>
      </c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>
        <v>3</v>
      </c>
      <c r="CQ30" s="219"/>
      <c r="CR30" s="219">
        <v>2</v>
      </c>
      <c r="CS30" s="219">
        <v>1</v>
      </c>
      <c r="CT30" s="219"/>
      <c r="CU30" s="219"/>
      <c r="CV30" s="219">
        <v>7</v>
      </c>
      <c r="CW30" s="219"/>
      <c r="CX30" s="219"/>
      <c r="CY30" s="219"/>
      <c r="CZ30" s="219">
        <v>1</v>
      </c>
      <c r="DA30" s="219"/>
      <c r="DB30" s="219">
        <v>1</v>
      </c>
      <c r="DC30" s="219">
        <v>1</v>
      </c>
      <c r="DD30" s="219"/>
      <c r="DE30" s="219"/>
      <c r="DF30" s="219"/>
      <c r="DG30" s="219">
        <v>1</v>
      </c>
      <c r="DH30" s="219"/>
      <c r="DI30" s="219"/>
      <c r="DJ30" s="219"/>
      <c r="DK30" s="219"/>
      <c r="DL30" s="219">
        <v>1</v>
      </c>
      <c r="DM30" s="219">
        <v>1</v>
      </c>
      <c r="DN30" s="219">
        <v>1</v>
      </c>
      <c r="DO30" s="219"/>
      <c r="DP30" s="219"/>
      <c r="DQ30" s="219">
        <v>7</v>
      </c>
      <c r="DR30" s="219">
        <v>1</v>
      </c>
      <c r="DS30" s="219"/>
      <c r="DT30" s="219">
        <v>2</v>
      </c>
      <c r="DU30" s="219">
        <v>4</v>
      </c>
      <c r="DV30" s="219">
        <v>1</v>
      </c>
      <c r="DW30" s="219">
        <v>3</v>
      </c>
      <c r="DX30" s="219">
        <v>2</v>
      </c>
      <c r="DY30" s="219"/>
      <c r="DZ30" s="219"/>
      <c r="EA30" s="219"/>
      <c r="EB30" s="219"/>
      <c r="EC30" s="219">
        <v>2</v>
      </c>
      <c r="ED30" s="219"/>
      <c r="EE30" s="219"/>
      <c r="EF30" s="219"/>
      <c r="EG30" s="219"/>
      <c r="EH30" s="219"/>
      <c r="EI30" s="219"/>
      <c r="EJ30" s="219">
        <v>1</v>
      </c>
      <c r="EK30" s="219"/>
      <c r="EL30" s="219">
        <v>8</v>
      </c>
      <c r="EM30" s="219">
        <v>6</v>
      </c>
      <c r="EN30" s="219">
        <v>3</v>
      </c>
      <c r="EO30" s="219"/>
      <c r="EP30" s="219"/>
      <c r="EQ30" s="219">
        <v>2</v>
      </c>
      <c r="ER30" s="219"/>
      <c r="ES30" s="219">
        <v>35</v>
      </c>
      <c r="ET30" s="219"/>
      <c r="EU30" s="219"/>
      <c r="EV30" s="219">
        <v>3</v>
      </c>
      <c r="EW30" s="219">
        <v>3</v>
      </c>
      <c r="EX30" s="219">
        <v>6</v>
      </c>
      <c r="EY30" s="219">
        <v>3</v>
      </c>
      <c r="EZ30" s="219"/>
      <c r="FA30" s="219"/>
      <c r="FB30" s="219"/>
      <c r="FC30" s="219">
        <v>2</v>
      </c>
      <c r="FD30" s="219"/>
      <c r="FE30" s="219"/>
      <c r="FF30" s="219">
        <v>3</v>
      </c>
      <c r="FG30" s="219"/>
      <c r="FH30" s="219"/>
      <c r="FI30" s="219"/>
      <c r="FJ30" s="219">
        <v>1</v>
      </c>
      <c r="FK30" s="219">
        <v>13</v>
      </c>
      <c r="FL30" s="219">
        <v>1</v>
      </c>
      <c r="FM30" s="219">
        <v>7</v>
      </c>
      <c r="FN30" s="219"/>
      <c r="FO30" s="219"/>
      <c r="FP30" s="219">
        <v>3</v>
      </c>
      <c r="FQ30" s="219"/>
      <c r="FR30" s="219">
        <v>45</v>
      </c>
      <c r="FS30" s="221">
        <v>1</v>
      </c>
      <c r="FT30" s="221"/>
      <c r="FU30" s="221">
        <v>9</v>
      </c>
      <c r="FV30" s="221">
        <v>15</v>
      </c>
      <c r="FW30" s="221">
        <v>7</v>
      </c>
      <c r="FX30" s="221">
        <v>9</v>
      </c>
      <c r="FY30" s="221">
        <v>3</v>
      </c>
      <c r="FZ30" s="221"/>
      <c r="GA30" s="221"/>
      <c r="GB30" s="221">
        <v>4</v>
      </c>
      <c r="GC30" s="221">
        <v>1</v>
      </c>
      <c r="GD30" s="221">
        <v>3</v>
      </c>
      <c r="GE30" s="221">
        <v>6</v>
      </c>
      <c r="GF30" s="221"/>
      <c r="GG30" s="221"/>
      <c r="GH30" s="221"/>
      <c r="GI30" s="221"/>
      <c r="GJ30" s="221">
        <v>2</v>
      </c>
      <c r="GK30" s="221">
        <v>4</v>
      </c>
      <c r="GL30" s="221"/>
      <c r="GM30" s="221">
        <v>43</v>
      </c>
      <c r="GN30" s="221">
        <v>8</v>
      </c>
      <c r="GO30" s="221">
        <v>18</v>
      </c>
      <c r="GP30" s="221">
        <v>1</v>
      </c>
      <c r="GQ30" s="221">
        <v>2</v>
      </c>
      <c r="GR30" s="221">
        <v>6</v>
      </c>
      <c r="GS30" s="221"/>
      <c r="GT30" s="221">
        <v>142</v>
      </c>
    </row>
    <row r="31" spans="1:202" ht="15" x14ac:dyDescent="0.25">
      <c r="A31" s="189">
        <v>41883</v>
      </c>
      <c r="B31" s="219"/>
      <c r="C31" s="219"/>
      <c r="D31" s="219">
        <v>6</v>
      </c>
      <c r="E31" s="219">
        <v>8</v>
      </c>
      <c r="F31" s="219">
        <v>1</v>
      </c>
      <c r="G31" s="219"/>
      <c r="H31" s="219"/>
      <c r="I31" s="219"/>
      <c r="J31" s="219">
        <v>1</v>
      </c>
      <c r="K31" s="219"/>
      <c r="L31" s="219">
        <v>3</v>
      </c>
      <c r="M31" s="219"/>
      <c r="N31" s="219"/>
      <c r="O31" s="219"/>
      <c r="P31" s="219"/>
      <c r="Q31" s="219">
        <v>2</v>
      </c>
      <c r="R31" s="219"/>
      <c r="S31" s="219">
        <v>24</v>
      </c>
      <c r="T31" s="219">
        <v>1</v>
      </c>
      <c r="U31" s="219">
        <v>8</v>
      </c>
      <c r="V31" s="219">
        <v>1</v>
      </c>
      <c r="W31" s="219"/>
      <c r="X31" s="219">
        <v>2</v>
      </c>
      <c r="Y31" s="219">
        <v>57</v>
      </c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>
        <v>1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>
        <v>3</v>
      </c>
      <c r="BJ31" s="219">
        <v>1</v>
      </c>
      <c r="BK31" s="219"/>
      <c r="BL31" s="219"/>
      <c r="BM31" s="219">
        <v>5</v>
      </c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>
        <v>1</v>
      </c>
      <c r="BY31" s="219"/>
      <c r="BZ31" s="219">
        <v>2</v>
      </c>
      <c r="CA31" s="219"/>
      <c r="CB31" s="219">
        <v>3</v>
      </c>
      <c r="CC31" s="219"/>
      <c r="CD31" s="219">
        <v>6</v>
      </c>
      <c r="CE31" s="219"/>
      <c r="CF31" s="219"/>
      <c r="CG31" s="219"/>
      <c r="CH31" s="219"/>
      <c r="CI31" s="219"/>
      <c r="CJ31" s="219">
        <v>1</v>
      </c>
      <c r="CK31" s="219"/>
      <c r="CL31" s="219"/>
      <c r="CM31" s="219"/>
      <c r="CN31" s="219"/>
      <c r="CO31" s="219"/>
      <c r="CP31" s="219">
        <v>2</v>
      </c>
      <c r="CQ31" s="219">
        <v>1</v>
      </c>
      <c r="CR31" s="219"/>
      <c r="CS31" s="219"/>
      <c r="CT31" s="219"/>
      <c r="CU31" s="219"/>
      <c r="CV31" s="219">
        <v>4</v>
      </c>
      <c r="CW31" s="219"/>
      <c r="CX31" s="219"/>
      <c r="CY31" s="219">
        <v>1</v>
      </c>
      <c r="CZ31" s="219">
        <v>1</v>
      </c>
      <c r="DA31" s="219">
        <v>1</v>
      </c>
      <c r="DB31" s="219">
        <v>1</v>
      </c>
      <c r="DC31" s="219"/>
      <c r="DD31" s="219"/>
      <c r="DE31" s="219">
        <v>3</v>
      </c>
      <c r="DF31" s="219"/>
      <c r="DG31" s="219">
        <v>2</v>
      </c>
      <c r="DH31" s="219"/>
      <c r="DI31" s="219"/>
      <c r="DJ31" s="219"/>
      <c r="DK31" s="219"/>
      <c r="DL31" s="219">
        <v>2</v>
      </c>
      <c r="DM31" s="219">
        <v>1</v>
      </c>
      <c r="DN31" s="219">
        <v>2</v>
      </c>
      <c r="DO31" s="219"/>
      <c r="DP31" s="219"/>
      <c r="DQ31" s="219">
        <v>14</v>
      </c>
      <c r="DR31" s="219"/>
      <c r="DS31" s="219"/>
      <c r="DT31" s="219">
        <v>3</v>
      </c>
      <c r="DU31" s="219">
        <v>8</v>
      </c>
      <c r="DV31" s="219">
        <v>3</v>
      </c>
      <c r="DW31" s="219"/>
      <c r="DX31" s="219"/>
      <c r="DY31" s="219"/>
      <c r="DZ31" s="219"/>
      <c r="EA31" s="219"/>
      <c r="EB31" s="219"/>
      <c r="EC31" s="219">
        <v>1</v>
      </c>
      <c r="ED31" s="219">
        <v>1</v>
      </c>
      <c r="EE31" s="219"/>
      <c r="EF31" s="219"/>
      <c r="EG31" s="219"/>
      <c r="EH31" s="219"/>
      <c r="EI31" s="219"/>
      <c r="EJ31" s="219">
        <v>2</v>
      </c>
      <c r="EK31" s="219"/>
      <c r="EL31" s="219">
        <v>12</v>
      </c>
      <c r="EM31" s="219">
        <v>1</v>
      </c>
      <c r="EN31" s="219">
        <v>11</v>
      </c>
      <c r="EO31" s="219"/>
      <c r="EP31" s="219"/>
      <c r="EQ31" s="219">
        <v>1</v>
      </c>
      <c r="ER31" s="219"/>
      <c r="ES31" s="219">
        <v>43</v>
      </c>
      <c r="ET31" s="219">
        <v>2</v>
      </c>
      <c r="EU31" s="219"/>
      <c r="EV31" s="219">
        <v>10</v>
      </c>
      <c r="EW31" s="219">
        <v>4</v>
      </c>
      <c r="EX31" s="219"/>
      <c r="EY31" s="219"/>
      <c r="EZ31" s="219"/>
      <c r="FA31" s="219"/>
      <c r="FB31" s="219"/>
      <c r="FC31" s="219">
        <v>3</v>
      </c>
      <c r="FD31" s="219"/>
      <c r="FE31" s="219"/>
      <c r="FF31" s="219">
        <v>3</v>
      </c>
      <c r="FG31" s="219"/>
      <c r="FH31" s="219"/>
      <c r="FI31" s="219"/>
      <c r="FJ31" s="219">
        <v>2</v>
      </c>
      <c r="FK31" s="219">
        <v>20</v>
      </c>
      <c r="FL31" s="219"/>
      <c r="FM31" s="219">
        <v>7</v>
      </c>
      <c r="FN31" s="219">
        <v>2</v>
      </c>
      <c r="FO31" s="219"/>
      <c r="FP31" s="219">
        <v>2</v>
      </c>
      <c r="FQ31" s="219"/>
      <c r="FR31" s="219">
        <v>55</v>
      </c>
      <c r="FS31" s="221">
        <v>2</v>
      </c>
      <c r="FT31" s="221"/>
      <c r="FU31" s="221">
        <v>20</v>
      </c>
      <c r="FV31" s="221">
        <v>21</v>
      </c>
      <c r="FW31" s="221">
        <v>5</v>
      </c>
      <c r="FX31" s="221">
        <v>1</v>
      </c>
      <c r="FY31" s="221">
        <v>1</v>
      </c>
      <c r="FZ31" s="221"/>
      <c r="GA31" s="221"/>
      <c r="GB31" s="221">
        <v>8</v>
      </c>
      <c r="GC31" s="221"/>
      <c r="GD31" s="221">
        <v>4</v>
      </c>
      <c r="GE31" s="221">
        <v>6</v>
      </c>
      <c r="GF31" s="221"/>
      <c r="GG31" s="221"/>
      <c r="GH31" s="221"/>
      <c r="GI31" s="221"/>
      <c r="GJ31" s="221">
        <v>3</v>
      </c>
      <c r="GK31" s="221">
        <v>4</v>
      </c>
      <c r="GL31" s="221"/>
      <c r="GM31" s="221">
        <v>62</v>
      </c>
      <c r="GN31" s="221">
        <v>7</v>
      </c>
      <c r="GO31" s="221">
        <v>32</v>
      </c>
      <c r="GP31" s="221">
        <v>3</v>
      </c>
      <c r="GQ31" s="221"/>
      <c r="GR31" s="221">
        <v>5</v>
      </c>
      <c r="GS31" s="221"/>
      <c r="GT31" s="221">
        <v>184</v>
      </c>
    </row>
    <row r="32" spans="1:202" ht="15" x14ac:dyDescent="0.25">
      <c r="A32" s="189">
        <v>41913</v>
      </c>
      <c r="B32" s="219"/>
      <c r="C32" s="219"/>
      <c r="D32" s="219">
        <v>2</v>
      </c>
      <c r="E32" s="219"/>
      <c r="F32" s="219">
        <v>3</v>
      </c>
      <c r="G32" s="219">
        <v>2</v>
      </c>
      <c r="H32" s="219">
        <v>1</v>
      </c>
      <c r="I32" s="219"/>
      <c r="J32" s="219">
        <v>1</v>
      </c>
      <c r="K32" s="219"/>
      <c r="L32" s="219">
        <v>2</v>
      </c>
      <c r="M32" s="219">
        <v>2</v>
      </c>
      <c r="N32" s="219"/>
      <c r="O32" s="219"/>
      <c r="P32" s="219"/>
      <c r="Q32" s="219"/>
      <c r="R32" s="219">
        <v>1</v>
      </c>
      <c r="S32" s="219">
        <v>23</v>
      </c>
      <c r="T32" s="219">
        <v>1</v>
      </c>
      <c r="U32" s="219">
        <v>10</v>
      </c>
      <c r="V32" s="219"/>
      <c r="W32" s="219"/>
      <c r="X32" s="219">
        <v>2</v>
      </c>
      <c r="Y32" s="219">
        <v>50</v>
      </c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>
        <v>2</v>
      </c>
      <c r="BI32" s="219"/>
      <c r="BJ32" s="219">
        <v>1</v>
      </c>
      <c r="BK32" s="219">
        <v>1</v>
      </c>
      <c r="BL32" s="219"/>
      <c r="BM32" s="219">
        <v>4</v>
      </c>
      <c r="BN32" s="219"/>
      <c r="BO32" s="219"/>
      <c r="BP32" s="219"/>
      <c r="BQ32" s="219"/>
      <c r="BR32" s="219"/>
      <c r="BS32" s="219"/>
      <c r="BT32" s="219">
        <v>1</v>
      </c>
      <c r="BU32" s="219"/>
      <c r="BV32" s="219"/>
      <c r="BW32" s="219"/>
      <c r="BX32" s="219"/>
      <c r="BY32" s="219"/>
      <c r="BZ32" s="219">
        <v>4</v>
      </c>
      <c r="CA32" s="219"/>
      <c r="CB32" s="219">
        <v>5</v>
      </c>
      <c r="CC32" s="219"/>
      <c r="CD32" s="219">
        <v>10</v>
      </c>
      <c r="CE32" s="219">
        <v>2</v>
      </c>
      <c r="CF32" s="219">
        <v>1</v>
      </c>
      <c r="CG32" s="219"/>
      <c r="CH32" s="219"/>
      <c r="CI32" s="219"/>
      <c r="CJ32" s="219"/>
      <c r="CK32" s="219"/>
      <c r="CL32" s="219">
        <v>1</v>
      </c>
      <c r="CM32" s="219">
        <v>1</v>
      </c>
      <c r="CN32" s="219"/>
      <c r="CO32" s="219">
        <v>1</v>
      </c>
      <c r="CP32" s="219">
        <v>4</v>
      </c>
      <c r="CQ32" s="219">
        <v>1</v>
      </c>
      <c r="CR32" s="219">
        <v>2</v>
      </c>
      <c r="CS32" s="219"/>
      <c r="CT32" s="219">
        <v>2</v>
      </c>
      <c r="CU32" s="219"/>
      <c r="CV32" s="219">
        <v>15</v>
      </c>
      <c r="CW32" s="219"/>
      <c r="CX32" s="219"/>
      <c r="CY32" s="219">
        <v>3</v>
      </c>
      <c r="CZ32" s="219"/>
      <c r="DA32" s="219"/>
      <c r="DB32" s="219"/>
      <c r="DC32" s="219"/>
      <c r="DD32" s="219"/>
      <c r="DE32" s="219"/>
      <c r="DF32" s="219"/>
      <c r="DG32" s="219">
        <v>1</v>
      </c>
      <c r="DH32" s="219"/>
      <c r="DI32" s="219"/>
      <c r="DJ32" s="219">
        <v>1</v>
      </c>
      <c r="DK32" s="219"/>
      <c r="DL32" s="219"/>
      <c r="DM32" s="219"/>
      <c r="DN32" s="219"/>
      <c r="DO32" s="219">
        <v>1</v>
      </c>
      <c r="DP32" s="219"/>
      <c r="DQ32" s="219">
        <v>6</v>
      </c>
      <c r="DR32" s="219"/>
      <c r="DS32" s="219"/>
      <c r="DT32" s="219">
        <v>5</v>
      </c>
      <c r="DU32" s="219">
        <v>4</v>
      </c>
      <c r="DV32" s="219">
        <v>5</v>
      </c>
      <c r="DW32" s="219"/>
      <c r="DX32" s="219"/>
      <c r="DY32" s="219"/>
      <c r="DZ32" s="219">
        <v>1</v>
      </c>
      <c r="EA32" s="219">
        <v>2</v>
      </c>
      <c r="EB32" s="219"/>
      <c r="EC32" s="219">
        <v>4</v>
      </c>
      <c r="ED32" s="219"/>
      <c r="EE32" s="219"/>
      <c r="EF32" s="219">
        <v>4</v>
      </c>
      <c r="EG32" s="219"/>
      <c r="EH32" s="219"/>
      <c r="EI32" s="219"/>
      <c r="EJ32" s="219">
        <v>3</v>
      </c>
      <c r="EK32" s="219"/>
      <c r="EL32" s="219">
        <v>19</v>
      </c>
      <c r="EM32" s="219"/>
      <c r="EN32" s="219">
        <v>8</v>
      </c>
      <c r="EO32" s="219">
        <v>3</v>
      </c>
      <c r="EP32" s="219"/>
      <c r="EQ32" s="219">
        <v>1</v>
      </c>
      <c r="ER32" s="219"/>
      <c r="ES32" s="219">
        <v>59</v>
      </c>
      <c r="ET32" s="219"/>
      <c r="EU32" s="219"/>
      <c r="EV32" s="219">
        <v>5</v>
      </c>
      <c r="EW32" s="219">
        <v>2</v>
      </c>
      <c r="EX32" s="219">
        <v>3</v>
      </c>
      <c r="EY32" s="219">
        <v>2</v>
      </c>
      <c r="EZ32" s="219">
        <v>1</v>
      </c>
      <c r="FA32" s="219"/>
      <c r="FB32" s="219">
        <v>1</v>
      </c>
      <c r="FC32" s="219"/>
      <c r="FD32" s="219"/>
      <c r="FE32" s="219">
        <v>1</v>
      </c>
      <c r="FF32" s="219">
        <v>1</v>
      </c>
      <c r="FG32" s="219"/>
      <c r="FH32" s="219"/>
      <c r="FI32" s="219"/>
      <c r="FJ32" s="219">
        <v>4</v>
      </c>
      <c r="FK32" s="219">
        <v>24</v>
      </c>
      <c r="FL32" s="219">
        <v>1</v>
      </c>
      <c r="FM32" s="219">
        <v>11</v>
      </c>
      <c r="FN32" s="219">
        <v>1</v>
      </c>
      <c r="FO32" s="219"/>
      <c r="FP32" s="219"/>
      <c r="FQ32" s="219"/>
      <c r="FR32" s="219">
        <v>57</v>
      </c>
      <c r="FS32" s="221"/>
      <c r="FT32" s="221"/>
      <c r="FU32" s="221">
        <v>17</v>
      </c>
      <c r="FV32" s="221">
        <v>7</v>
      </c>
      <c r="FW32" s="221">
        <v>11</v>
      </c>
      <c r="FX32" s="221">
        <v>4</v>
      </c>
      <c r="FY32" s="221">
        <v>2</v>
      </c>
      <c r="FZ32" s="221"/>
      <c r="GA32" s="221">
        <v>2</v>
      </c>
      <c r="GB32" s="221">
        <v>4</v>
      </c>
      <c r="GC32" s="221"/>
      <c r="GD32" s="221">
        <v>7</v>
      </c>
      <c r="GE32" s="221">
        <v>5</v>
      </c>
      <c r="GF32" s="221"/>
      <c r="GG32" s="221">
        <v>5</v>
      </c>
      <c r="GH32" s="221"/>
      <c r="GI32" s="221"/>
      <c r="GJ32" s="221">
        <v>1</v>
      </c>
      <c r="GK32" s="221">
        <v>9</v>
      </c>
      <c r="GL32" s="221"/>
      <c r="GM32" s="221">
        <v>76</v>
      </c>
      <c r="GN32" s="221">
        <v>3</v>
      </c>
      <c r="GO32" s="221">
        <v>37</v>
      </c>
      <c r="GP32" s="221">
        <v>5</v>
      </c>
      <c r="GQ32" s="221"/>
      <c r="GR32" s="221">
        <v>6</v>
      </c>
      <c r="GS32" s="221"/>
      <c r="GT32" s="221">
        <v>201</v>
      </c>
    </row>
    <row r="33" spans="1:202" ht="15" x14ac:dyDescent="0.25">
      <c r="A33" s="189">
        <v>41944</v>
      </c>
      <c r="B33" s="219"/>
      <c r="C33" s="219"/>
      <c r="D33" s="219">
        <v>6</v>
      </c>
      <c r="E33" s="219">
        <v>2</v>
      </c>
      <c r="F33" s="219">
        <v>1</v>
      </c>
      <c r="G33" s="219">
        <v>2</v>
      </c>
      <c r="H33" s="219"/>
      <c r="I33" s="219"/>
      <c r="J33" s="219"/>
      <c r="K33" s="219"/>
      <c r="L33" s="219">
        <v>3</v>
      </c>
      <c r="M33" s="219">
        <v>3</v>
      </c>
      <c r="N33" s="219"/>
      <c r="O33" s="219"/>
      <c r="P33" s="219"/>
      <c r="Q33" s="219"/>
      <c r="R33" s="219">
        <v>2</v>
      </c>
      <c r="S33" s="219">
        <v>17</v>
      </c>
      <c r="T33" s="219">
        <v>1</v>
      </c>
      <c r="U33" s="219">
        <v>10</v>
      </c>
      <c r="V33" s="219"/>
      <c r="W33" s="219"/>
      <c r="X33" s="219"/>
      <c r="Y33" s="219">
        <v>47</v>
      </c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>
        <v>1</v>
      </c>
      <c r="BE33" s="219"/>
      <c r="BF33" s="219"/>
      <c r="BG33" s="219"/>
      <c r="BH33" s="219"/>
      <c r="BI33" s="219"/>
      <c r="BJ33" s="219">
        <v>1</v>
      </c>
      <c r="BK33" s="219"/>
      <c r="BL33" s="219"/>
      <c r="BM33" s="219">
        <v>2</v>
      </c>
      <c r="BN33" s="219"/>
      <c r="BO33" s="219"/>
      <c r="BP33" s="219"/>
      <c r="BQ33" s="219"/>
      <c r="BR33" s="219">
        <v>1</v>
      </c>
      <c r="BS33" s="219"/>
      <c r="BT33" s="219"/>
      <c r="BU33" s="219"/>
      <c r="BV33" s="219"/>
      <c r="BW33" s="219"/>
      <c r="BX33" s="219">
        <v>1</v>
      </c>
      <c r="BY33" s="219"/>
      <c r="BZ33" s="219"/>
      <c r="CA33" s="219"/>
      <c r="CB33" s="219"/>
      <c r="CC33" s="219"/>
      <c r="CD33" s="219">
        <v>2</v>
      </c>
      <c r="CE33" s="219"/>
      <c r="CF33" s="219">
        <v>3</v>
      </c>
      <c r="CG33" s="219"/>
      <c r="CH33" s="219">
        <v>1</v>
      </c>
      <c r="CI33" s="219"/>
      <c r="CJ33" s="219"/>
      <c r="CK33" s="219">
        <v>2</v>
      </c>
      <c r="CL33" s="219"/>
      <c r="CM33" s="219"/>
      <c r="CN33" s="219"/>
      <c r="CO33" s="219">
        <v>2</v>
      </c>
      <c r="CP33" s="219">
        <v>5</v>
      </c>
      <c r="CQ33" s="219">
        <v>2</v>
      </c>
      <c r="CR33" s="219">
        <v>1</v>
      </c>
      <c r="CS33" s="219"/>
      <c r="CT33" s="219"/>
      <c r="CU33" s="219"/>
      <c r="CV33" s="219">
        <v>16</v>
      </c>
      <c r="CW33" s="219"/>
      <c r="CX33" s="219"/>
      <c r="CY33" s="219">
        <v>1</v>
      </c>
      <c r="CZ33" s="219"/>
      <c r="DA33" s="219">
        <v>2</v>
      </c>
      <c r="DB33" s="219">
        <v>1</v>
      </c>
      <c r="DC33" s="219"/>
      <c r="DD33" s="219"/>
      <c r="DE33" s="219"/>
      <c r="DF33" s="219"/>
      <c r="DG33" s="219">
        <v>1</v>
      </c>
      <c r="DH33" s="219"/>
      <c r="DI33" s="219"/>
      <c r="DJ33" s="219"/>
      <c r="DK33" s="219"/>
      <c r="DL33" s="219">
        <v>1</v>
      </c>
      <c r="DM33" s="219"/>
      <c r="DN33" s="219">
        <v>3</v>
      </c>
      <c r="DO33" s="219"/>
      <c r="DP33" s="219"/>
      <c r="DQ33" s="219">
        <v>9</v>
      </c>
      <c r="DR33" s="219"/>
      <c r="DS33" s="219"/>
      <c r="DT33" s="219">
        <v>3</v>
      </c>
      <c r="DU33" s="219">
        <v>3</v>
      </c>
      <c r="DV33" s="219">
        <v>5</v>
      </c>
      <c r="DW33" s="219"/>
      <c r="DX33" s="219">
        <v>2</v>
      </c>
      <c r="DY33" s="219"/>
      <c r="DZ33" s="219"/>
      <c r="EA33" s="219"/>
      <c r="EB33" s="219"/>
      <c r="EC33" s="219"/>
      <c r="ED33" s="219">
        <v>5</v>
      </c>
      <c r="EE33" s="219"/>
      <c r="EF33" s="219">
        <v>1</v>
      </c>
      <c r="EG33" s="219"/>
      <c r="EH33" s="219"/>
      <c r="EI33" s="219"/>
      <c r="EJ33" s="219">
        <v>3</v>
      </c>
      <c r="EK33" s="219"/>
      <c r="EL33" s="219">
        <v>23</v>
      </c>
      <c r="EM33" s="219">
        <v>2</v>
      </c>
      <c r="EN33" s="219">
        <v>10</v>
      </c>
      <c r="EO33" s="219"/>
      <c r="EP33" s="219"/>
      <c r="EQ33" s="219">
        <v>4</v>
      </c>
      <c r="ER33" s="219"/>
      <c r="ES33" s="219">
        <v>61</v>
      </c>
      <c r="ET33" s="219"/>
      <c r="EU33" s="219"/>
      <c r="EV33" s="219">
        <v>8</v>
      </c>
      <c r="EW33" s="219">
        <v>11</v>
      </c>
      <c r="EX33" s="219">
        <v>3</v>
      </c>
      <c r="EY33" s="219"/>
      <c r="EZ33" s="219"/>
      <c r="FA33" s="219"/>
      <c r="FB33" s="219">
        <v>2</v>
      </c>
      <c r="FC33" s="219">
        <v>1</v>
      </c>
      <c r="FD33" s="219"/>
      <c r="FE33" s="219">
        <v>1</v>
      </c>
      <c r="FF33" s="219">
        <v>3</v>
      </c>
      <c r="FG33" s="219"/>
      <c r="FH33" s="219"/>
      <c r="FI33" s="219"/>
      <c r="FJ33" s="219">
        <v>5</v>
      </c>
      <c r="FK33" s="219">
        <v>16</v>
      </c>
      <c r="FL33" s="219">
        <v>1</v>
      </c>
      <c r="FM33" s="219">
        <v>7</v>
      </c>
      <c r="FN33" s="219"/>
      <c r="FO33" s="219"/>
      <c r="FP33" s="219">
        <v>2</v>
      </c>
      <c r="FQ33" s="219"/>
      <c r="FR33" s="219">
        <v>60</v>
      </c>
      <c r="FS33" s="221"/>
      <c r="FT33" s="221"/>
      <c r="FU33" s="221">
        <v>18</v>
      </c>
      <c r="FV33" s="221">
        <v>19</v>
      </c>
      <c r="FW33" s="221">
        <v>11</v>
      </c>
      <c r="FX33" s="221">
        <v>4</v>
      </c>
      <c r="FY33" s="221">
        <v>2</v>
      </c>
      <c r="FZ33" s="221">
        <v>1</v>
      </c>
      <c r="GA33" s="221">
        <v>2</v>
      </c>
      <c r="GB33" s="221">
        <v>1</v>
      </c>
      <c r="GC33" s="221"/>
      <c r="GD33" s="221">
        <v>6</v>
      </c>
      <c r="GE33" s="221">
        <v>12</v>
      </c>
      <c r="GF33" s="221"/>
      <c r="GG33" s="221">
        <v>2</v>
      </c>
      <c r="GH33" s="221"/>
      <c r="GI33" s="221"/>
      <c r="GJ33" s="221">
        <v>1</v>
      </c>
      <c r="GK33" s="221">
        <v>12</v>
      </c>
      <c r="GL33" s="221"/>
      <c r="GM33" s="221">
        <v>62</v>
      </c>
      <c r="GN33" s="221">
        <v>6</v>
      </c>
      <c r="GO33" s="221">
        <v>32</v>
      </c>
      <c r="GP33" s="221"/>
      <c r="GQ33" s="221"/>
      <c r="GR33" s="221">
        <v>6</v>
      </c>
      <c r="GS33" s="221"/>
      <c r="GT33" s="221">
        <v>197</v>
      </c>
    </row>
    <row r="34" spans="1:202" ht="15" x14ac:dyDescent="0.25">
      <c r="A34" s="189">
        <v>41974</v>
      </c>
      <c r="B34" s="219"/>
      <c r="C34" s="219"/>
      <c r="D34" s="219">
        <v>3</v>
      </c>
      <c r="E34" s="219">
        <v>2</v>
      </c>
      <c r="F34" s="219">
        <v>2</v>
      </c>
      <c r="G34" s="219"/>
      <c r="H34" s="219">
        <v>1</v>
      </c>
      <c r="I34" s="219"/>
      <c r="J34" s="219">
        <v>1</v>
      </c>
      <c r="K34" s="219">
        <v>3</v>
      </c>
      <c r="L34" s="219">
        <v>1</v>
      </c>
      <c r="M34" s="219">
        <v>6</v>
      </c>
      <c r="N34" s="219"/>
      <c r="O34" s="219"/>
      <c r="P34" s="219">
        <v>1</v>
      </c>
      <c r="Q34" s="219">
        <v>1</v>
      </c>
      <c r="R34" s="219">
        <v>2</v>
      </c>
      <c r="S34" s="219">
        <v>16</v>
      </c>
      <c r="T34" s="219">
        <v>2</v>
      </c>
      <c r="U34" s="219">
        <v>5</v>
      </c>
      <c r="V34" s="219"/>
      <c r="W34" s="219"/>
      <c r="X34" s="219">
        <v>1</v>
      </c>
      <c r="Y34" s="219">
        <v>47</v>
      </c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>
        <v>1</v>
      </c>
      <c r="CC34" s="219"/>
      <c r="CD34" s="219">
        <v>1</v>
      </c>
      <c r="CE34" s="219"/>
      <c r="CF34" s="219"/>
      <c r="CG34" s="219"/>
      <c r="CH34" s="219"/>
      <c r="CI34" s="219"/>
      <c r="CJ34" s="219"/>
      <c r="CK34" s="219"/>
      <c r="CL34" s="219"/>
      <c r="CM34" s="219"/>
      <c r="CN34" s="219">
        <v>1</v>
      </c>
      <c r="CO34" s="219"/>
      <c r="CP34" s="219">
        <v>1</v>
      </c>
      <c r="CQ34" s="219"/>
      <c r="CR34" s="219">
        <v>1</v>
      </c>
      <c r="CS34" s="219"/>
      <c r="CT34" s="219"/>
      <c r="CU34" s="219"/>
      <c r="CV34" s="219">
        <v>3</v>
      </c>
      <c r="CW34" s="219"/>
      <c r="CX34" s="219"/>
      <c r="CY34" s="219">
        <v>2</v>
      </c>
      <c r="CZ34" s="219"/>
      <c r="DA34" s="219">
        <v>1</v>
      </c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>
        <v>2</v>
      </c>
      <c r="DO34" s="219"/>
      <c r="DP34" s="219"/>
      <c r="DQ34" s="219">
        <v>5</v>
      </c>
      <c r="DR34" s="219"/>
      <c r="DS34" s="219">
        <v>1</v>
      </c>
      <c r="DT34" s="219">
        <v>5</v>
      </c>
      <c r="DU34" s="219">
        <v>2</v>
      </c>
      <c r="DV34" s="219">
        <v>1</v>
      </c>
      <c r="DW34" s="219"/>
      <c r="DX34" s="219"/>
      <c r="DY34" s="219"/>
      <c r="DZ34" s="219"/>
      <c r="EA34" s="219">
        <v>3</v>
      </c>
      <c r="EB34" s="219"/>
      <c r="EC34" s="219">
        <v>1</v>
      </c>
      <c r="ED34" s="219">
        <v>1</v>
      </c>
      <c r="EE34" s="219"/>
      <c r="EF34" s="219">
        <v>1</v>
      </c>
      <c r="EG34" s="219"/>
      <c r="EH34" s="219"/>
      <c r="EI34" s="219"/>
      <c r="EJ34" s="219">
        <v>3</v>
      </c>
      <c r="EK34" s="219"/>
      <c r="EL34" s="219">
        <v>19</v>
      </c>
      <c r="EM34" s="219">
        <v>1</v>
      </c>
      <c r="EN34" s="219">
        <v>3</v>
      </c>
      <c r="EO34" s="219"/>
      <c r="EP34" s="219"/>
      <c r="EQ34" s="219">
        <v>1</v>
      </c>
      <c r="ER34" s="219"/>
      <c r="ES34" s="219">
        <v>42</v>
      </c>
      <c r="ET34" s="219">
        <v>1</v>
      </c>
      <c r="EU34" s="219"/>
      <c r="EV34" s="219">
        <v>5</v>
      </c>
      <c r="EW34" s="219">
        <v>3</v>
      </c>
      <c r="EX34" s="219"/>
      <c r="EY34" s="219">
        <v>1</v>
      </c>
      <c r="EZ34" s="219">
        <v>3</v>
      </c>
      <c r="FA34" s="219"/>
      <c r="FB34" s="219"/>
      <c r="FC34" s="219"/>
      <c r="FD34" s="219">
        <v>1</v>
      </c>
      <c r="FE34" s="219">
        <v>1</v>
      </c>
      <c r="FF34" s="219">
        <v>1</v>
      </c>
      <c r="FG34" s="219">
        <v>1</v>
      </c>
      <c r="FH34" s="219"/>
      <c r="FI34" s="219">
        <v>1</v>
      </c>
      <c r="FJ34" s="219">
        <v>2</v>
      </c>
      <c r="FK34" s="219">
        <v>8</v>
      </c>
      <c r="FL34" s="219"/>
      <c r="FM34" s="219">
        <v>1</v>
      </c>
      <c r="FN34" s="219"/>
      <c r="FO34" s="219"/>
      <c r="FP34" s="219">
        <v>1</v>
      </c>
      <c r="FQ34" s="219"/>
      <c r="FR34" s="219">
        <v>30</v>
      </c>
      <c r="FS34" s="221">
        <v>1</v>
      </c>
      <c r="FT34" s="221">
        <v>1</v>
      </c>
      <c r="FU34" s="221">
        <v>15</v>
      </c>
      <c r="FV34" s="221">
        <v>7</v>
      </c>
      <c r="FW34" s="221">
        <v>4</v>
      </c>
      <c r="FX34" s="221">
        <v>1</v>
      </c>
      <c r="FY34" s="221">
        <v>4</v>
      </c>
      <c r="FZ34" s="221"/>
      <c r="GA34" s="221"/>
      <c r="GB34" s="221">
        <v>4</v>
      </c>
      <c r="GC34" s="221">
        <v>4</v>
      </c>
      <c r="GD34" s="221">
        <v>3</v>
      </c>
      <c r="GE34" s="221">
        <v>8</v>
      </c>
      <c r="GF34" s="221"/>
      <c r="GG34" s="221">
        <v>2</v>
      </c>
      <c r="GH34" s="221">
        <v>1</v>
      </c>
      <c r="GI34" s="221"/>
      <c r="GJ34" s="221">
        <v>3</v>
      </c>
      <c r="GK34" s="221">
        <v>7</v>
      </c>
      <c r="GL34" s="221"/>
      <c r="GM34" s="221">
        <v>44</v>
      </c>
      <c r="GN34" s="221">
        <v>3</v>
      </c>
      <c r="GO34" s="221">
        <v>13</v>
      </c>
      <c r="GP34" s="221"/>
      <c r="GQ34" s="221"/>
      <c r="GR34" s="221">
        <v>3</v>
      </c>
      <c r="GS34" s="221"/>
      <c r="GT34" s="221">
        <v>128</v>
      </c>
    </row>
    <row r="35" spans="1:202" ht="15" x14ac:dyDescent="0.25">
      <c r="A35" s="189">
        <v>42005</v>
      </c>
      <c r="B35" s="219"/>
      <c r="C35" s="219"/>
      <c r="D35" s="219">
        <v>3</v>
      </c>
      <c r="E35" s="219"/>
      <c r="F35" s="219">
        <v>1</v>
      </c>
      <c r="G35" s="219"/>
      <c r="H35" s="219"/>
      <c r="I35" s="219"/>
      <c r="J35" s="219"/>
      <c r="K35" s="219"/>
      <c r="L35" s="219">
        <v>1</v>
      </c>
      <c r="M35" s="219">
        <v>2</v>
      </c>
      <c r="N35" s="219"/>
      <c r="O35" s="219">
        <v>1</v>
      </c>
      <c r="P35" s="219"/>
      <c r="Q35" s="219"/>
      <c r="R35" s="219">
        <v>2</v>
      </c>
      <c r="S35" s="219">
        <v>12</v>
      </c>
      <c r="T35" s="219"/>
      <c r="U35" s="219">
        <v>2</v>
      </c>
      <c r="V35" s="219"/>
      <c r="W35" s="219"/>
      <c r="X35" s="219"/>
      <c r="Y35" s="219">
        <v>24</v>
      </c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>
        <v>1</v>
      </c>
      <c r="BF35" s="219"/>
      <c r="BG35" s="219"/>
      <c r="BH35" s="219"/>
      <c r="BI35" s="219"/>
      <c r="BJ35" s="219"/>
      <c r="BK35" s="219"/>
      <c r="BL35" s="219"/>
      <c r="BM35" s="219">
        <v>1</v>
      </c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>
        <v>4</v>
      </c>
      <c r="CA35" s="219"/>
      <c r="CB35" s="219">
        <v>1</v>
      </c>
      <c r="CC35" s="219"/>
      <c r="CD35" s="219">
        <v>5</v>
      </c>
      <c r="CE35" s="219"/>
      <c r="CF35" s="219">
        <v>1</v>
      </c>
      <c r="CG35" s="219"/>
      <c r="CH35" s="219"/>
      <c r="CI35" s="219"/>
      <c r="CJ35" s="219">
        <v>1</v>
      </c>
      <c r="CK35" s="219"/>
      <c r="CL35" s="219"/>
      <c r="CM35" s="219"/>
      <c r="CN35" s="219"/>
      <c r="CO35" s="219">
        <v>1</v>
      </c>
      <c r="CP35" s="219">
        <v>3</v>
      </c>
      <c r="CQ35" s="219">
        <v>2</v>
      </c>
      <c r="CR35" s="219"/>
      <c r="CS35" s="219"/>
      <c r="CT35" s="219">
        <v>1</v>
      </c>
      <c r="CU35" s="219"/>
      <c r="CV35" s="219">
        <v>9</v>
      </c>
      <c r="CW35" s="219"/>
      <c r="CX35" s="219"/>
      <c r="CY35" s="219">
        <v>2</v>
      </c>
      <c r="CZ35" s="219">
        <v>2</v>
      </c>
      <c r="DA35" s="219">
        <v>2</v>
      </c>
      <c r="DB35" s="219"/>
      <c r="DC35" s="219"/>
      <c r="DD35" s="219"/>
      <c r="DE35" s="219"/>
      <c r="DF35" s="219"/>
      <c r="DG35" s="219">
        <v>3</v>
      </c>
      <c r="DH35" s="219"/>
      <c r="DI35" s="219">
        <v>1</v>
      </c>
      <c r="DJ35" s="219"/>
      <c r="DK35" s="219"/>
      <c r="DL35" s="219">
        <v>4</v>
      </c>
      <c r="DM35" s="219"/>
      <c r="DN35" s="219"/>
      <c r="DO35" s="219">
        <v>2</v>
      </c>
      <c r="DP35" s="219"/>
      <c r="DQ35" s="219">
        <v>16</v>
      </c>
      <c r="DR35" s="219"/>
      <c r="DS35" s="219"/>
      <c r="DT35" s="219">
        <v>4</v>
      </c>
      <c r="DU35" s="219">
        <v>2</v>
      </c>
      <c r="DV35" s="219">
        <v>2</v>
      </c>
      <c r="DW35" s="219"/>
      <c r="DX35" s="219"/>
      <c r="DY35" s="219"/>
      <c r="DZ35" s="219"/>
      <c r="EA35" s="219"/>
      <c r="EB35" s="219"/>
      <c r="EC35" s="219">
        <v>3</v>
      </c>
      <c r="ED35" s="219"/>
      <c r="EE35" s="219"/>
      <c r="EF35" s="219"/>
      <c r="EG35" s="219"/>
      <c r="EH35" s="219"/>
      <c r="EI35" s="219">
        <v>1</v>
      </c>
      <c r="EJ35" s="219">
        <v>2</v>
      </c>
      <c r="EK35" s="219"/>
      <c r="EL35" s="219">
        <v>7</v>
      </c>
      <c r="EM35" s="219">
        <v>1</v>
      </c>
      <c r="EN35" s="219">
        <v>5</v>
      </c>
      <c r="EO35" s="219"/>
      <c r="EP35" s="219"/>
      <c r="EQ35" s="219"/>
      <c r="ER35" s="219"/>
      <c r="ES35" s="219">
        <v>27</v>
      </c>
      <c r="ET35" s="219">
        <v>1</v>
      </c>
      <c r="EU35" s="219"/>
      <c r="EV35" s="219">
        <v>3</v>
      </c>
      <c r="EW35" s="219">
        <v>8</v>
      </c>
      <c r="EX35" s="219">
        <v>2</v>
      </c>
      <c r="EY35" s="219"/>
      <c r="EZ35" s="219">
        <v>1</v>
      </c>
      <c r="FA35" s="219"/>
      <c r="FB35" s="219"/>
      <c r="FC35" s="219">
        <v>6</v>
      </c>
      <c r="FD35" s="219">
        <v>2</v>
      </c>
      <c r="FE35" s="219">
        <v>1</v>
      </c>
      <c r="FF35" s="219">
        <v>4</v>
      </c>
      <c r="FG35" s="219"/>
      <c r="FH35" s="219"/>
      <c r="FI35" s="219">
        <v>2</v>
      </c>
      <c r="FJ35" s="219">
        <v>4</v>
      </c>
      <c r="FK35" s="219">
        <v>13</v>
      </c>
      <c r="FL35" s="219">
        <v>5</v>
      </c>
      <c r="FM35" s="219">
        <v>10</v>
      </c>
      <c r="FN35" s="219"/>
      <c r="FO35" s="219"/>
      <c r="FP35" s="219"/>
      <c r="FQ35" s="219"/>
      <c r="FR35" s="219">
        <v>62</v>
      </c>
      <c r="FS35" s="221">
        <v>1</v>
      </c>
      <c r="FT35" s="221"/>
      <c r="FU35" s="221">
        <v>12</v>
      </c>
      <c r="FV35" s="221">
        <v>13</v>
      </c>
      <c r="FW35" s="221">
        <v>7</v>
      </c>
      <c r="FX35" s="221"/>
      <c r="FY35" s="221">
        <v>1</v>
      </c>
      <c r="FZ35" s="221"/>
      <c r="GA35" s="221"/>
      <c r="GB35" s="221">
        <v>7</v>
      </c>
      <c r="GC35" s="221">
        <v>2</v>
      </c>
      <c r="GD35" s="221">
        <v>5</v>
      </c>
      <c r="GE35" s="221">
        <v>9</v>
      </c>
      <c r="GF35" s="221"/>
      <c r="GG35" s="221">
        <v>1</v>
      </c>
      <c r="GH35" s="221">
        <v>2</v>
      </c>
      <c r="GI35" s="221"/>
      <c r="GJ35" s="221">
        <v>3</v>
      </c>
      <c r="GK35" s="221">
        <v>9</v>
      </c>
      <c r="GL35" s="221"/>
      <c r="GM35" s="221">
        <v>43</v>
      </c>
      <c r="GN35" s="221">
        <v>8</v>
      </c>
      <c r="GO35" s="221">
        <v>18</v>
      </c>
      <c r="GP35" s="221"/>
      <c r="GQ35" s="221"/>
      <c r="GR35" s="221">
        <v>3</v>
      </c>
      <c r="GS35" s="221"/>
      <c r="GT35" s="221">
        <v>144</v>
      </c>
    </row>
    <row r="36" spans="1:202" ht="15" x14ac:dyDescent="0.25">
      <c r="A36" s="189">
        <v>42036</v>
      </c>
      <c r="B36" s="219"/>
      <c r="C36" s="219"/>
      <c r="D36" s="219">
        <v>4</v>
      </c>
      <c r="E36" s="219">
        <v>3</v>
      </c>
      <c r="F36" s="219"/>
      <c r="G36" s="219">
        <v>1</v>
      </c>
      <c r="H36" s="219"/>
      <c r="I36" s="219"/>
      <c r="J36" s="219">
        <v>2</v>
      </c>
      <c r="K36" s="219"/>
      <c r="L36" s="219">
        <v>2</v>
      </c>
      <c r="M36" s="219">
        <v>1</v>
      </c>
      <c r="N36" s="219"/>
      <c r="O36" s="219"/>
      <c r="P36" s="219"/>
      <c r="Q36" s="219"/>
      <c r="R36" s="219">
        <v>3</v>
      </c>
      <c r="S36" s="219">
        <v>20</v>
      </c>
      <c r="T36" s="219"/>
      <c r="U36" s="219">
        <v>4</v>
      </c>
      <c r="V36" s="219"/>
      <c r="W36" s="219"/>
      <c r="X36" s="219"/>
      <c r="Y36" s="219">
        <v>40</v>
      </c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>
        <v>1</v>
      </c>
      <c r="BE36" s="219"/>
      <c r="BF36" s="219"/>
      <c r="BG36" s="219"/>
      <c r="BH36" s="219"/>
      <c r="BI36" s="219"/>
      <c r="BJ36" s="219">
        <v>1</v>
      </c>
      <c r="BK36" s="219"/>
      <c r="BL36" s="219">
        <v>1</v>
      </c>
      <c r="BM36" s="219">
        <v>3</v>
      </c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>
        <v>1</v>
      </c>
      <c r="CB36" s="219"/>
      <c r="CC36" s="219"/>
      <c r="CD36" s="219">
        <v>1</v>
      </c>
      <c r="CE36" s="219">
        <v>2</v>
      </c>
      <c r="CF36" s="219">
        <v>1</v>
      </c>
      <c r="CG36" s="219"/>
      <c r="CH36" s="219">
        <v>1</v>
      </c>
      <c r="CI36" s="219">
        <v>1</v>
      </c>
      <c r="CJ36" s="219">
        <v>1</v>
      </c>
      <c r="CK36" s="219"/>
      <c r="CL36" s="219"/>
      <c r="CM36" s="219"/>
      <c r="CN36" s="219"/>
      <c r="CO36" s="219"/>
      <c r="CP36" s="219">
        <v>4</v>
      </c>
      <c r="CQ36" s="219">
        <v>1</v>
      </c>
      <c r="CR36" s="219">
        <v>1</v>
      </c>
      <c r="CS36" s="219"/>
      <c r="CT36" s="219">
        <v>1</v>
      </c>
      <c r="CU36" s="219"/>
      <c r="CV36" s="219">
        <v>13</v>
      </c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>
        <v>1</v>
      </c>
      <c r="DH36" s="219"/>
      <c r="DI36" s="219"/>
      <c r="DJ36" s="219"/>
      <c r="DK36" s="219"/>
      <c r="DL36" s="219"/>
      <c r="DM36" s="219">
        <v>1</v>
      </c>
      <c r="DN36" s="219"/>
      <c r="DO36" s="219"/>
      <c r="DP36" s="219"/>
      <c r="DQ36" s="219">
        <v>2</v>
      </c>
      <c r="DR36" s="219"/>
      <c r="DS36" s="219"/>
      <c r="DT36" s="219">
        <v>1</v>
      </c>
      <c r="DU36" s="219">
        <v>3</v>
      </c>
      <c r="DV36" s="219"/>
      <c r="DW36" s="219"/>
      <c r="DX36" s="219"/>
      <c r="DY36" s="219"/>
      <c r="DZ36" s="219"/>
      <c r="EA36" s="219"/>
      <c r="EB36" s="219"/>
      <c r="EC36" s="219">
        <v>3</v>
      </c>
      <c r="ED36" s="219"/>
      <c r="EE36" s="219"/>
      <c r="EF36" s="219"/>
      <c r="EG36" s="219"/>
      <c r="EH36" s="219"/>
      <c r="EI36" s="219"/>
      <c r="EJ36" s="219">
        <v>1</v>
      </c>
      <c r="EK36" s="219"/>
      <c r="EL36" s="219">
        <v>17</v>
      </c>
      <c r="EM36" s="219">
        <v>2</v>
      </c>
      <c r="EN36" s="219">
        <v>5</v>
      </c>
      <c r="EO36" s="219"/>
      <c r="EP36" s="219"/>
      <c r="EQ36" s="219">
        <v>1</v>
      </c>
      <c r="ER36" s="219"/>
      <c r="ES36" s="219">
        <v>33</v>
      </c>
      <c r="ET36" s="219"/>
      <c r="EU36" s="219"/>
      <c r="EV36" s="219">
        <v>7</v>
      </c>
      <c r="EW36" s="219">
        <v>4</v>
      </c>
      <c r="EX36" s="219">
        <v>3</v>
      </c>
      <c r="EY36" s="219">
        <v>1</v>
      </c>
      <c r="EZ36" s="219">
        <v>2</v>
      </c>
      <c r="FA36" s="219"/>
      <c r="FB36" s="219"/>
      <c r="FC36" s="219">
        <v>2</v>
      </c>
      <c r="FD36" s="219"/>
      <c r="FE36" s="219">
        <v>1</v>
      </c>
      <c r="FF36" s="219">
        <v>5</v>
      </c>
      <c r="FG36" s="219"/>
      <c r="FH36" s="219"/>
      <c r="FI36" s="219"/>
      <c r="FJ36" s="219">
        <v>1</v>
      </c>
      <c r="FK36" s="219">
        <v>18</v>
      </c>
      <c r="FL36" s="219">
        <v>1</v>
      </c>
      <c r="FM36" s="219">
        <v>7</v>
      </c>
      <c r="FN36" s="219">
        <v>1</v>
      </c>
      <c r="FO36" s="219"/>
      <c r="FP36" s="219">
        <v>1</v>
      </c>
      <c r="FQ36" s="219">
        <v>1</v>
      </c>
      <c r="FR36" s="219">
        <v>55</v>
      </c>
      <c r="FS36" s="221"/>
      <c r="FT36" s="221"/>
      <c r="FU36" s="221">
        <v>14</v>
      </c>
      <c r="FV36" s="221">
        <v>11</v>
      </c>
      <c r="FW36" s="221">
        <v>3</v>
      </c>
      <c r="FX36" s="221">
        <v>3</v>
      </c>
      <c r="FY36" s="221">
        <v>3</v>
      </c>
      <c r="FZ36" s="221"/>
      <c r="GA36" s="221"/>
      <c r="GB36" s="221">
        <v>5</v>
      </c>
      <c r="GC36" s="221"/>
      <c r="GD36" s="221">
        <v>6</v>
      </c>
      <c r="GE36" s="221">
        <v>7</v>
      </c>
      <c r="GF36" s="221"/>
      <c r="GG36" s="221">
        <v>1</v>
      </c>
      <c r="GH36" s="221"/>
      <c r="GI36" s="221"/>
      <c r="GJ36" s="221"/>
      <c r="GK36" s="221">
        <v>5</v>
      </c>
      <c r="GL36" s="221"/>
      <c r="GM36" s="221">
        <v>59</v>
      </c>
      <c r="GN36" s="221">
        <v>6</v>
      </c>
      <c r="GO36" s="221">
        <v>18</v>
      </c>
      <c r="GP36" s="221">
        <v>1</v>
      </c>
      <c r="GQ36" s="221"/>
      <c r="GR36" s="221">
        <v>4</v>
      </c>
      <c r="GS36" s="221">
        <v>1</v>
      </c>
      <c r="GT36" s="221">
        <v>147</v>
      </c>
    </row>
    <row r="37" spans="1:202" ht="15" x14ac:dyDescent="0.25">
      <c r="A37" s="189">
        <v>42064</v>
      </c>
      <c r="B37" s="219">
        <v>1</v>
      </c>
      <c r="C37" s="219"/>
      <c r="D37" s="219">
        <v>7</v>
      </c>
      <c r="E37" s="219">
        <v>3</v>
      </c>
      <c r="F37" s="219">
        <v>1</v>
      </c>
      <c r="G37" s="219"/>
      <c r="H37" s="219">
        <v>8</v>
      </c>
      <c r="I37" s="219">
        <v>1</v>
      </c>
      <c r="J37" s="219"/>
      <c r="K37" s="219"/>
      <c r="L37" s="219"/>
      <c r="M37" s="219">
        <v>1</v>
      </c>
      <c r="N37" s="219"/>
      <c r="O37" s="219"/>
      <c r="P37" s="219"/>
      <c r="Q37" s="219">
        <v>1</v>
      </c>
      <c r="R37" s="219">
        <v>4</v>
      </c>
      <c r="S37" s="219">
        <v>14</v>
      </c>
      <c r="T37" s="219">
        <v>2</v>
      </c>
      <c r="U37" s="219">
        <v>10</v>
      </c>
      <c r="V37" s="219"/>
      <c r="W37" s="219"/>
      <c r="X37" s="219">
        <v>1</v>
      </c>
      <c r="Y37" s="219">
        <v>54</v>
      </c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>
        <v>1</v>
      </c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>
        <v>1</v>
      </c>
      <c r="BI37" s="219"/>
      <c r="BJ37" s="219"/>
      <c r="BK37" s="219"/>
      <c r="BL37" s="219"/>
      <c r="BM37" s="219">
        <v>2</v>
      </c>
      <c r="BN37" s="219"/>
      <c r="BO37" s="219">
        <v>1</v>
      </c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>
        <v>3</v>
      </c>
      <c r="CA37" s="219"/>
      <c r="CB37" s="219">
        <v>1</v>
      </c>
      <c r="CC37" s="219"/>
      <c r="CD37" s="219">
        <v>5</v>
      </c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>
        <v>2</v>
      </c>
      <c r="CZ37" s="219"/>
      <c r="DA37" s="219"/>
      <c r="DB37" s="219"/>
      <c r="DC37" s="219"/>
      <c r="DD37" s="219"/>
      <c r="DE37" s="219"/>
      <c r="DF37" s="219"/>
      <c r="DG37" s="219">
        <v>4</v>
      </c>
      <c r="DH37" s="219">
        <v>1</v>
      </c>
      <c r="DI37" s="219"/>
      <c r="DJ37" s="219"/>
      <c r="DK37" s="219"/>
      <c r="DL37" s="219">
        <v>4</v>
      </c>
      <c r="DM37" s="219"/>
      <c r="DN37" s="219">
        <v>2</v>
      </c>
      <c r="DO37" s="219">
        <v>1</v>
      </c>
      <c r="DP37" s="219"/>
      <c r="DQ37" s="219">
        <v>14</v>
      </c>
      <c r="DR37" s="219"/>
      <c r="DS37" s="219"/>
      <c r="DT37" s="219">
        <v>5</v>
      </c>
      <c r="DU37" s="219">
        <v>3</v>
      </c>
      <c r="DV37" s="219"/>
      <c r="DW37" s="219"/>
      <c r="DX37" s="219">
        <v>1</v>
      </c>
      <c r="DY37" s="219"/>
      <c r="DZ37" s="219"/>
      <c r="EA37" s="219">
        <v>1</v>
      </c>
      <c r="EB37" s="219"/>
      <c r="EC37" s="219">
        <v>3</v>
      </c>
      <c r="ED37" s="219"/>
      <c r="EE37" s="219"/>
      <c r="EF37" s="219"/>
      <c r="EG37" s="219"/>
      <c r="EH37" s="219"/>
      <c r="EI37" s="219"/>
      <c r="EJ37" s="219">
        <v>1</v>
      </c>
      <c r="EK37" s="219"/>
      <c r="EL37" s="219">
        <v>7</v>
      </c>
      <c r="EM37" s="219">
        <v>2</v>
      </c>
      <c r="EN37" s="219">
        <v>4</v>
      </c>
      <c r="EO37" s="219"/>
      <c r="EP37" s="219"/>
      <c r="EQ37" s="219">
        <v>1</v>
      </c>
      <c r="ER37" s="219"/>
      <c r="ES37" s="219">
        <v>28</v>
      </c>
      <c r="ET37" s="219">
        <v>1</v>
      </c>
      <c r="EU37" s="219">
        <v>1</v>
      </c>
      <c r="EV37" s="219">
        <v>4</v>
      </c>
      <c r="EW37" s="219">
        <v>3</v>
      </c>
      <c r="EX37" s="219">
        <v>1</v>
      </c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>
        <v>1</v>
      </c>
      <c r="FK37" s="219">
        <v>20</v>
      </c>
      <c r="FL37" s="219">
        <v>1</v>
      </c>
      <c r="FM37" s="219">
        <v>5</v>
      </c>
      <c r="FN37" s="219"/>
      <c r="FO37" s="219"/>
      <c r="FP37" s="219">
        <v>2</v>
      </c>
      <c r="FQ37" s="219"/>
      <c r="FR37" s="219">
        <v>39</v>
      </c>
      <c r="FS37" s="221">
        <v>2</v>
      </c>
      <c r="FT37" s="221">
        <v>1</v>
      </c>
      <c r="FU37" s="221">
        <v>18</v>
      </c>
      <c r="FV37" s="221">
        <v>11</v>
      </c>
      <c r="FW37" s="221">
        <v>2</v>
      </c>
      <c r="FX37" s="221"/>
      <c r="FY37" s="221">
        <v>9</v>
      </c>
      <c r="FZ37" s="221"/>
      <c r="GA37" s="221">
        <v>1</v>
      </c>
      <c r="GB37" s="221">
        <v>1</v>
      </c>
      <c r="GC37" s="221"/>
      <c r="GD37" s="221">
        <v>3</v>
      </c>
      <c r="GE37" s="221">
        <v>5</v>
      </c>
      <c r="GF37" s="221">
        <v>1</v>
      </c>
      <c r="GG37" s="221"/>
      <c r="GH37" s="221"/>
      <c r="GI37" s="221"/>
      <c r="GJ37" s="221">
        <v>1</v>
      </c>
      <c r="GK37" s="221">
        <v>6</v>
      </c>
      <c r="GL37" s="221"/>
      <c r="GM37" s="221">
        <v>49</v>
      </c>
      <c r="GN37" s="221">
        <v>5</v>
      </c>
      <c r="GO37" s="221">
        <v>22</v>
      </c>
      <c r="GP37" s="221"/>
      <c r="GQ37" s="221"/>
      <c r="GR37" s="221">
        <v>5</v>
      </c>
      <c r="GS37" s="221"/>
      <c r="GT37" s="221">
        <v>142</v>
      </c>
    </row>
    <row r="38" spans="1:202" ht="15" x14ac:dyDescent="0.25">
      <c r="A38" s="189">
        <v>42095</v>
      </c>
      <c r="B38" s="219"/>
      <c r="C38" s="219"/>
      <c r="D38" s="219">
        <v>6</v>
      </c>
      <c r="E38" s="219">
        <v>4</v>
      </c>
      <c r="F38" s="219"/>
      <c r="G38" s="219">
        <v>2</v>
      </c>
      <c r="H38" s="219"/>
      <c r="I38" s="219">
        <v>1</v>
      </c>
      <c r="J38" s="219">
        <v>4</v>
      </c>
      <c r="K38" s="219">
        <v>1</v>
      </c>
      <c r="L38" s="219">
        <v>1</v>
      </c>
      <c r="M38" s="219">
        <v>2</v>
      </c>
      <c r="N38" s="219"/>
      <c r="O38" s="219"/>
      <c r="P38" s="219"/>
      <c r="Q38" s="219"/>
      <c r="R38" s="219">
        <v>5</v>
      </c>
      <c r="S38" s="219">
        <v>20</v>
      </c>
      <c r="T38" s="219"/>
      <c r="U38" s="219">
        <v>12</v>
      </c>
      <c r="V38" s="219"/>
      <c r="W38" s="219"/>
      <c r="X38" s="219"/>
      <c r="Y38" s="219">
        <v>58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>
        <v>1</v>
      </c>
      <c r="AW38" s="219"/>
      <c r="AX38" s="219">
        <v>1</v>
      </c>
      <c r="AY38" s="219"/>
      <c r="AZ38" s="219"/>
      <c r="BA38" s="219">
        <v>1</v>
      </c>
      <c r="BB38" s="219">
        <v>1</v>
      </c>
      <c r="BC38" s="219">
        <v>1</v>
      </c>
      <c r="BD38" s="219"/>
      <c r="BE38" s="219"/>
      <c r="BF38" s="219"/>
      <c r="BG38" s="219">
        <v>1</v>
      </c>
      <c r="BH38" s="219">
        <v>3</v>
      </c>
      <c r="BI38" s="219">
        <v>4</v>
      </c>
      <c r="BJ38" s="219">
        <v>1</v>
      </c>
      <c r="BK38" s="219"/>
      <c r="BL38" s="219">
        <v>2</v>
      </c>
      <c r="BM38" s="219">
        <v>16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>
        <v>1</v>
      </c>
      <c r="CA38" s="219"/>
      <c r="CB38" s="219">
        <v>1</v>
      </c>
      <c r="CC38" s="219"/>
      <c r="CD38" s="219">
        <v>2</v>
      </c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>
        <v>1</v>
      </c>
      <c r="CQ38" s="219"/>
      <c r="CR38" s="219"/>
      <c r="CS38" s="219"/>
      <c r="CT38" s="219"/>
      <c r="CU38" s="219"/>
      <c r="CV38" s="219">
        <v>1</v>
      </c>
      <c r="CW38" s="219"/>
      <c r="CX38" s="219"/>
      <c r="CY38" s="219"/>
      <c r="CZ38" s="219"/>
      <c r="DA38" s="219">
        <v>1</v>
      </c>
      <c r="DB38" s="219"/>
      <c r="DC38" s="219">
        <v>1</v>
      </c>
      <c r="DD38" s="219"/>
      <c r="DE38" s="219">
        <v>1</v>
      </c>
      <c r="DF38" s="219"/>
      <c r="DG38" s="219">
        <v>5</v>
      </c>
      <c r="DH38" s="219"/>
      <c r="DI38" s="219"/>
      <c r="DJ38" s="219"/>
      <c r="DK38" s="219"/>
      <c r="DL38" s="219">
        <v>2</v>
      </c>
      <c r="DM38" s="219"/>
      <c r="DN38" s="219"/>
      <c r="DO38" s="219"/>
      <c r="DP38" s="219"/>
      <c r="DQ38" s="219">
        <v>10</v>
      </c>
      <c r="DR38" s="219"/>
      <c r="DS38" s="219"/>
      <c r="DT38" s="219">
        <v>5</v>
      </c>
      <c r="DU38" s="219">
        <v>6</v>
      </c>
      <c r="DV38" s="219">
        <v>2</v>
      </c>
      <c r="DW38" s="219">
        <v>1</v>
      </c>
      <c r="DX38" s="219"/>
      <c r="DY38" s="219"/>
      <c r="DZ38" s="219"/>
      <c r="EA38" s="219"/>
      <c r="EB38" s="219">
        <v>2</v>
      </c>
      <c r="EC38" s="219">
        <v>1</v>
      </c>
      <c r="ED38" s="219"/>
      <c r="EE38" s="219"/>
      <c r="EF38" s="219">
        <v>1</v>
      </c>
      <c r="EG38" s="219"/>
      <c r="EH38" s="219"/>
      <c r="EI38" s="219">
        <v>1</v>
      </c>
      <c r="EJ38" s="219">
        <v>2</v>
      </c>
      <c r="EK38" s="219"/>
      <c r="EL38" s="219">
        <v>10</v>
      </c>
      <c r="EM38" s="219">
        <v>12</v>
      </c>
      <c r="EN38" s="219">
        <v>4</v>
      </c>
      <c r="EO38" s="219"/>
      <c r="EP38" s="219"/>
      <c r="EQ38" s="219">
        <v>2</v>
      </c>
      <c r="ER38" s="219"/>
      <c r="ES38" s="219">
        <v>49</v>
      </c>
      <c r="ET38" s="219"/>
      <c r="EU38" s="219">
        <v>1</v>
      </c>
      <c r="EV38" s="219">
        <v>7</v>
      </c>
      <c r="EW38" s="219"/>
      <c r="EX38" s="219"/>
      <c r="EY38" s="219">
        <v>1</v>
      </c>
      <c r="EZ38" s="219">
        <v>4</v>
      </c>
      <c r="FA38" s="219"/>
      <c r="FB38" s="219"/>
      <c r="FC38" s="219"/>
      <c r="FD38" s="219"/>
      <c r="FE38" s="219"/>
      <c r="FF38" s="219">
        <v>4</v>
      </c>
      <c r="FG38" s="219"/>
      <c r="FH38" s="219"/>
      <c r="FI38" s="219"/>
      <c r="FJ38" s="219">
        <v>2</v>
      </c>
      <c r="FK38" s="219">
        <v>23</v>
      </c>
      <c r="FL38" s="219"/>
      <c r="FM38" s="219">
        <v>5</v>
      </c>
      <c r="FN38" s="219"/>
      <c r="FO38" s="219"/>
      <c r="FP38" s="219">
        <v>1</v>
      </c>
      <c r="FQ38" s="219"/>
      <c r="FR38" s="219">
        <v>48</v>
      </c>
      <c r="FS38" s="221"/>
      <c r="FT38" s="221">
        <v>1</v>
      </c>
      <c r="FU38" s="221">
        <v>18</v>
      </c>
      <c r="FV38" s="221">
        <v>10</v>
      </c>
      <c r="FW38" s="221">
        <v>4</v>
      </c>
      <c r="FX38" s="221">
        <v>4</v>
      </c>
      <c r="FY38" s="221">
        <v>6</v>
      </c>
      <c r="FZ38" s="221"/>
      <c r="GA38" s="221">
        <v>1</v>
      </c>
      <c r="GB38" s="221">
        <v>6</v>
      </c>
      <c r="GC38" s="221">
        <v>3</v>
      </c>
      <c r="GD38" s="221">
        <v>3</v>
      </c>
      <c r="GE38" s="221">
        <v>12</v>
      </c>
      <c r="GF38" s="221"/>
      <c r="GG38" s="221">
        <v>1</v>
      </c>
      <c r="GH38" s="221"/>
      <c r="GI38" s="221"/>
      <c r="GJ38" s="221">
        <v>1</v>
      </c>
      <c r="GK38" s="221">
        <v>10</v>
      </c>
      <c r="GL38" s="221"/>
      <c r="GM38" s="221">
        <v>60</v>
      </c>
      <c r="GN38" s="221">
        <v>16</v>
      </c>
      <c r="GO38" s="221">
        <v>23</v>
      </c>
      <c r="GP38" s="221"/>
      <c r="GQ38" s="221"/>
      <c r="GR38" s="221">
        <v>5</v>
      </c>
      <c r="GS38" s="221"/>
      <c r="GT38" s="221">
        <v>184</v>
      </c>
    </row>
    <row r="39" spans="1:202" ht="15" x14ac:dyDescent="0.25">
      <c r="A39" s="189">
        <v>42125</v>
      </c>
      <c r="B39" s="219"/>
      <c r="C39" s="219"/>
      <c r="D39" s="219">
        <v>7</v>
      </c>
      <c r="E39" s="219">
        <v>2</v>
      </c>
      <c r="F39" s="219"/>
      <c r="G39" s="219">
        <v>1</v>
      </c>
      <c r="H39" s="219">
        <v>1</v>
      </c>
      <c r="I39" s="219">
        <v>3</v>
      </c>
      <c r="J39" s="219">
        <v>1</v>
      </c>
      <c r="K39" s="219">
        <v>1</v>
      </c>
      <c r="L39" s="219"/>
      <c r="M39" s="219">
        <v>1</v>
      </c>
      <c r="N39" s="219"/>
      <c r="O39" s="219"/>
      <c r="P39" s="219"/>
      <c r="Q39" s="219"/>
      <c r="R39" s="219">
        <v>3</v>
      </c>
      <c r="S39" s="219">
        <v>20</v>
      </c>
      <c r="T39" s="219"/>
      <c r="U39" s="219">
        <v>2</v>
      </c>
      <c r="V39" s="219"/>
      <c r="W39" s="219"/>
      <c r="X39" s="219">
        <v>1</v>
      </c>
      <c r="Y39" s="219">
        <v>43</v>
      </c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>
        <v>1</v>
      </c>
      <c r="BA39" s="219"/>
      <c r="BB39" s="219"/>
      <c r="BC39" s="219"/>
      <c r="BD39" s="219"/>
      <c r="BE39" s="219"/>
      <c r="BF39" s="219"/>
      <c r="BG39" s="219"/>
      <c r="BH39" s="219">
        <v>1</v>
      </c>
      <c r="BI39" s="219"/>
      <c r="BJ39" s="219"/>
      <c r="BK39" s="219"/>
      <c r="BL39" s="219"/>
      <c r="BM39" s="219">
        <v>2</v>
      </c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>
        <v>2</v>
      </c>
      <c r="CA39" s="219"/>
      <c r="CB39" s="219">
        <v>1</v>
      </c>
      <c r="CC39" s="219"/>
      <c r="CD39" s="219">
        <v>3</v>
      </c>
      <c r="CE39" s="219"/>
      <c r="CF39" s="219">
        <v>1</v>
      </c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>
        <v>1</v>
      </c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>
        <v>2</v>
      </c>
      <c r="DH39" s="219"/>
      <c r="DI39" s="219"/>
      <c r="DJ39" s="219"/>
      <c r="DK39" s="219"/>
      <c r="DL39" s="219"/>
      <c r="DM39" s="219"/>
      <c r="DN39" s="219"/>
      <c r="DO39" s="219"/>
      <c r="DP39" s="219"/>
      <c r="DQ39" s="219">
        <v>2</v>
      </c>
      <c r="DR39" s="219"/>
      <c r="DS39" s="219"/>
      <c r="DT39" s="219">
        <v>1</v>
      </c>
      <c r="DU39" s="219">
        <v>5</v>
      </c>
      <c r="DV39" s="219">
        <v>2</v>
      </c>
      <c r="DW39" s="219"/>
      <c r="DX39" s="219"/>
      <c r="DY39" s="219"/>
      <c r="DZ39" s="219"/>
      <c r="EA39" s="219"/>
      <c r="EB39" s="219"/>
      <c r="EC39" s="219">
        <v>1</v>
      </c>
      <c r="ED39" s="219">
        <v>1</v>
      </c>
      <c r="EE39" s="219"/>
      <c r="EF39" s="219"/>
      <c r="EG39" s="219"/>
      <c r="EH39" s="219"/>
      <c r="EI39" s="219"/>
      <c r="EJ39" s="219">
        <v>1</v>
      </c>
      <c r="EK39" s="219"/>
      <c r="EL39" s="219">
        <v>7</v>
      </c>
      <c r="EM39" s="219">
        <v>1</v>
      </c>
      <c r="EN39" s="219"/>
      <c r="EO39" s="219"/>
      <c r="EP39" s="219"/>
      <c r="EQ39" s="219"/>
      <c r="ER39" s="219"/>
      <c r="ES39" s="219">
        <v>19</v>
      </c>
      <c r="ET39" s="219"/>
      <c r="EU39" s="219"/>
      <c r="EV39" s="219">
        <v>4</v>
      </c>
      <c r="EW39" s="219">
        <v>6</v>
      </c>
      <c r="EX39" s="219">
        <v>1</v>
      </c>
      <c r="EY39" s="219"/>
      <c r="EZ39" s="219"/>
      <c r="FA39" s="219"/>
      <c r="FB39" s="219">
        <v>1</v>
      </c>
      <c r="FC39" s="219"/>
      <c r="FD39" s="219">
        <v>1</v>
      </c>
      <c r="FE39" s="219">
        <v>1</v>
      </c>
      <c r="FF39" s="219">
        <v>2</v>
      </c>
      <c r="FG39" s="219"/>
      <c r="FH39" s="219"/>
      <c r="FI39" s="219"/>
      <c r="FJ39" s="219">
        <v>3</v>
      </c>
      <c r="FK39" s="219">
        <v>10</v>
      </c>
      <c r="FL39" s="219"/>
      <c r="FM39" s="219">
        <v>5</v>
      </c>
      <c r="FN39" s="219"/>
      <c r="FO39" s="219"/>
      <c r="FP39" s="219">
        <v>1</v>
      </c>
      <c r="FQ39" s="219">
        <v>1</v>
      </c>
      <c r="FR39" s="219">
        <v>36</v>
      </c>
      <c r="FS39" s="221"/>
      <c r="FT39" s="221"/>
      <c r="FU39" s="221">
        <v>12</v>
      </c>
      <c r="FV39" s="221">
        <v>14</v>
      </c>
      <c r="FW39" s="221">
        <v>3</v>
      </c>
      <c r="FX39" s="221">
        <v>1</v>
      </c>
      <c r="FY39" s="221">
        <v>1</v>
      </c>
      <c r="FZ39" s="221"/>
      <c r="GA39" s="221">
        <v>5</v>
      </c>
      <c r="GB39" s="221">
        <v>1</v>
      </c>
      <c r="GC39" s="221">
        <v>2</v>
      </c>
      <c r="GD39" s="221">
        <v>2</v>
      </c>
      <c r="GE39" s="221">
        <v>6</v>
      </c>
      <c r="GF39" s="221"/>
      <c r="GG39" s="221"/>
      <c r="GH39" s="221"/>
      <c r="GI39" s="221"/>
      <c r="GJ39" s="221"/>
      <c r="GK39" s="221">
        <v>7</v>
      </c>
      <c r="GL39" s="221"/>
      <c r="GM39" s="221">
        <v>40</v>
      </c>
      <c r="GN39" s="221">
        <v>1</v>
      </c>
      <c r="GO39" s="221">
        <v>8</v>
      </c>
      <c r="GP39" s="221"/>
      <c r="GQ39" s="221"/>
      <c r="GR39" s="221">
        <v>2</v>
      </c>
      <c r="GS39" s="221">
        <v>1</v>
      </c>
      <c r="GT39" s="221">
        <v>106</v>
      </c>
    </row>
    <row r="40" spans="1:202" ht="15" x14ac:dyDescent="0.25">
      <c r="A40" s="189">
        <v>42156</v>
      </c>
      <c r="B40" s="219"/>
      <c r="C40" s="219"/>
      <c r="D40" s="219">
        <v>4</v>
      </c>
      <c r="E40" s="219">
        <v>1</v>
      </c>
      <c r="F40" s="219">
        <v>1</v>
      </c>
      <c r="G40" s="219">
        <v>2</v>
      </c>
      <c r="H40" s="219"/>
      <c r="I40" s="219"/>
      <c r="J40" s="219">
        <v>1</v>
      </c>
      <c r="K40" s="219"/>
      <c r="L40" s="219">
        <v>5</v>
      </c>
      <c r="M40" s="219">
        <v>3</v>
      </c>
      <c r="N40" s="219"/>
      <c r="O40" s="219"/>
      <c r="P40" s="219"/>
      <c r="Q40" s="219"/>
      <c r="R40" s="219">
        <v>3</v>
      </c>
      <c r="S40" s="219">
        <v>14</v>
      </c>
      <c r="T40" s="219"/>
      <c r="U40" s="219">
        <v>3</v>
      </c>
      <c r="V40" s="219">
        <v>1</v>
      </c>
      <c r="W40" s="219"/>
      <c r="X40" s="219">
        <v>1</v>
      </c>
      <c r="Y40" s="219">
        <v>39</v>
      </c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>
        <v>1</v>
      </c>
      <c r="AU40" s="219"/>
      <c r="AV40" s="219"/>
      <c r="AW40" s="219">
        <v>1</v>
      </c>
      <c r="AX40" s="219"/>
      <c r="AY40" s="219"/>
      <c r="AZ40" s="219"/>
      <c r="BA40" s="219"/>
      <c r="BB40" s="219"/>
      <c r="BC40" s="219"/>
      <c r="BD40" s="219"/>
      <c r="BE40" s="219"/>
      <c r="BF40" s="219">
        <v>1</v>
      </c>
      <c r="BG40" s="219">
        <v>1</v>
      </c>
      <c r="BH40" s="219">
        <v>3</v>
      </c>
      <c r="BI40" s="219"/>
      <c r="BJ40" s="219"/>
      <c r="BK40" s="219"/>
      <c r="BL40" s="219"/>
      <c r="BM40" s="219">
        <v>7</v>
      </c>
      <c r="BN40" s="219"/>
      <c r="BO40" s="219"/>
      <c r="BP40" s="219"/>
      <c r="BQ40" s="219">
        <v>2</v>
      </c>
      <c r="BR40" s="219"/>
      <c r="BS40" s="219"/>
      <c r="BT40" s="219"/>
      <c r="BU40" s="219"/>
      <c r="BV40" s="219"/>
      <c r="BW40" s="219"/>
      <c r="BX40" s="219"/>
      <c r="BY40" s="219"/>
      <c r="BZ40" s="219">
        <v>1</v>
      </c>
      <c r="CA40" s="219"/>
      <c r="CB40" s="219">
        <v>2</v>
      </c>
      <c r="CC40" s="219"/>
      <c r="CD40" s="219">
        <v>5</v>
      </c>
      <c r="CE40" s="219"/>
      <c r="CF40" s="219">
        <v>1</v>
      </c>
      <c r="CG40" s="219">
        <v>1</v>
      </c>
      <c r="CH40" s="219"/>
      <c r="CI40" s="219"/>
      <c r="CJ40" s="219"/>
      <c r="CK40" s="219"/>
      <c r="CL40" s="219">
        <v>1</v>
      </c>
      <c r="CM40" s="219"/>
      <c r="CN40" s="219"/>
      <c r="CO40" s="219"/>
      <c r="CP40" s="219">
        <v>3</v>
      </c>
      <c r="CQ40" s="219">
        <v>1</v>
      </c>
      <c r="CR40" s="219"/>
      <c r="CS40" s="219"/>
      <c r="CT40" s="219"/>
      <c r="CU40" s="219"/>
      <c r="CV40" s="219">
        <v>7</v>
      </c>
      <c r="CW40" s="219"/>
      <c r="CX40" s="219"/>
      <c r="CY40" s="219"/>
      <c r="CZ40" s="219"/>
      <c r="DA40" s="219">
        <v>1</v>
      </c>
      <c r="DB40" s="219"/>
      <c r="DC40" s="219"/>
      <c r="DD40" s="219"/>
      <c r="DE40" s="219"/>
      <c r="DF40" s="219"/>
      <c r="DG40" s="219">
        <v>4</v>
      </c>
      <c r="DH40" s="219"/>
      <c r="DI40" s="219"/>
      <c r="DJ40" s="219"/>
      <c r="DK40" s="219">
        <v>1</v>
      </c>
      <c r="DL40" s="219">
        <v>2</v>
      </c>
      <c r="DM40" s="219"/>
      <c r="DN40" s="219"/>
      <c r="DO40" s="219"/>
      <c r="DP40" s="219"/>
      <c r="DQ40" s="219">
        <v>8</v>
      </c>
      <c r="DR40" s="219"/>
      <c r="DS40" s="219"/>
      <c r="DT40" s="219">
        <v>2</v>
      </c>
      <c r="DU40" s="219">
        <v>1</v>
      </c>
      <c r="DV40" s="219">
        <v>1</v>
      </c>
      <c r="DW40" s="219">
        <v>1</v>
      </c>
      <c r="DX40" s="219"/>
      <c r="DY40" s="219"/>
      <c r="DZ40" s="219"/>
      <c r="EA40" s="219">
        <v>1</v>
      </c>
      <c r="EB40" s="219"/>
      <c r="EC40" s="219"/>
      <c r="ED40" s="219">
        <v>1</v>
      </c>
      <c r="EE40" s="219"/>
      <c r="EF40" s="219"/>
      <c r="EG40" s="219"/>
      <c r="EH40" s="219"/>
      <c r="EI40" s="219"/>
      <c r="EJ40" s="219">
        <v>5</v>
      </c>
      <c r="EK40" s="219"/>
      <c r="EL40" s="219">
        <v>7</v>
      </c>
      <c r="EM40" s="219">
        <v>2</v>
      </c>
      <c r="EN40" s="219">
        <v>3</v>
      </c>
      <c r="EO40" s="219"/>
      <c r="EP40" s="219"/>
      <c r="EQ40" s="219"/>
      <c r="ER40" s="219"/>
      <c r="ES40" s="219">
        <v>24</v>
      </c>
      <c r="ET40" s="219"/>
      <c r="EU40" s="219"/>
      <c r="EV40" s="219">
        <v>1</v>
      </c>
      <c r="EW40" s="219">
        <v>2</v>
      </c>
      <c r="EX40" s="219">
        <v>3</v>
      </c>
      <c r="EY40" s="219">
        <v>1</v>
      </c>
      <c r="EZ40" s="219"/>
      <c r="FA40" s="219"/>
      <c r="FB40" s="219"/>
      <c r="FC40" s="219">
        <v>1</v>
      </c>
      <c r="FD40" s="219"/>
      <c r="FE40" s="219"/>
      <c r="FF40" s="219">
        <v>1</v>
      </c>
      <c r="FG40" s="219"/>
      <c r="FH40" s="219"/>
      <c r="FI40" s="219"/>
      <c r="FJ40" s="219">
        <v>1</v>
      </c>
      <c r="FK40" s="219">
        <v>18</v>
      </c>
      <c r="FL40" s="219">
        <v>2</v>
      </c>
      <c r="FM40" s="219">
        <v>8</v>
      </c>
      <c r="FN40" s="219"/>
      <c r="FO40" s="219"/>
      <c r="FP40" s="219">
        <v>3</v>
      </c>
      <c r="FQ40" s="219"/>
      <c r="FR40" s="219">
        <v>41</v>
      </c>
      <c r="FS40" s="221"/>
      <c r="FT40" s="221"/>
      <c r="FU40" s="221">
        <v>8</v>
      </c>
      <c r="FV40" s="221">
        <v>5</v>
      </c>
      <c r="FW40" s="221">
        <v>7</v>
      </c>
      <c r="FX40" s="221">
        <v>5</v>
      </c>
      <c r="FY40" s="221">
        <v>2</v>
      </c>
      <c r="FZ40" s="221"/>
      <c r="GA40" s="221"/>
      <c r="GB40" s="221">
        <v>3</v>
      </c>
      <c r="GC40" s="221"/>
      <c r="GD40" s="221">
        <v>5</v>
      </c>
      <c r="GE40" s="221">
        <v>10</v>
      </c>
      <c r="GF40" s="221"/>
      <c r="GG40" s="221"/>
      <c r="GH40" s="221"/>
      <c r="GI40" s="221"/>
      <c r="GJ40" s="221">
        <v>1</v>
      </c>
      <c r="GK40" s="221">
        <v>11</v>
      </c>
      <c r="GL40" s="221"/>
      <c r="GM40" s="221">
        <v>48</v>
      </c>
      <c r="GN40" s="221">
        <v>5</v>
      </c>
      <c r="GO40" s="221">
        <v>16</v>
      </c>
      <c r="GP40" s="221">
        <v>1</v>
      </c>
      <c r="GQ40" s="221"/>
      <c r="GR40" s="221">
        <v>4</v>
      </c>
      <c r="GS40" s="221"/>
      <c r="GT40" s="221">
        <v>131</v>
      </c>
    </row>
    <row r="41" spans="1:202" ht="15" x14ac:dyDescent="0.25">
      <c r="A41" s="189">
        <v>42186</v>
      </c>
      <c r="B41" s="219"/>
      <c r="C41" s="219"/>
      <c r="D41" s="219">
        <v>10</v>
      </c>
      <c r="E41" s="219">
        <v>3</v>
      </c>
      <c r="F41" s="219">
        <v>5</v>
      </c>
      <c r="G41" s="219"/>
      <c r="H41" s="219">
        <v>1</v>
      </c>
      <c r="I41" s="219"/>
      <c r="J41" s="219"/>
      <c r="K41" s="219"/>
      <c r="L41" s="219">
        <v>2</v>
      </c>
      <c r="M41" s="219">
        <v>4</v>
      </c>
      <c r="N41" s="219"/>
      <c r="O41" s="219">
        <v>1</v>
      </c>
      <c r="P41" s="219"/>
      <c r="Q41" s="219">
        <v>2</v>
      </c>
      <c r="R41" s="219">
        <v>7</v>
      </c>
      <c r="S41" s="219">
        <v>28</v>
      </c>
      <c r="T41" s="219">
        <v>4</v>
      </c>
      <c r="U41" s="219">
        <v>12</v>
      </c>
      <c r="V41" s="219"/>
      <c r="W41" s="219"/>
      <c r="X41" s="219">
        <v>3</v>
      </c>
      <c r="Y41" s="219">
        <v>82</v>
      </c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>
        <v>1</v>
      </c>
      <c r="BH41" s="219">
        <v>1</v>
      </c>
      <c r="BI41" s="219">
        <v>1</v>
      </c>
      <c r="BJ41" s="219"/>
      <c r="BK41" s="219"/>
      <c r="BL41" s="219"/>
      <c r="BM41" s="219">
        <v>3</v>
      </c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>
        <v>2</v>
      </c>
      <c r="CA41" s="219"/>
      <c r="CB41" s="219">
        <v>1</v>
      </c>
      <c r="CC41" s="219"/>
      <c r="CD41" s="219">
        <v>3</v>
      </c>
      <c r="CE41" s="219"/>
      <c r="CF41" s="219"/>
      <c r="CG41" s="219">
        <v>1</v>
      </c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>
        <v>1</v>
      </c>
      <c r="CW41" s="219"/>
      <c r="CX41" s="219"/>
      <c r="CY41" s="219"/>
      <c r="CZ41" s="219">
        <v>1</v>
      </c>
      <c r="DA41" s="219">
        <v>1</v>
      </c>
      <c r="DB41" s="219"/>
      <c r="DC41" s="219"/>
      <c r="DD41" s="219"/>
      <c r="DE41" s="219"/>
      <c r="DF41" s="219"/>
      <c r="DG41" s="219">
        <v>3</v>
      </c>
      <c r="DH41" s="219"/>
      <c r="DI41" s="219"/>
      <c r="DJ41" s="219"/>
      <c r="DK41" s="219"/>
      <c r="DL41" s="219"/>
      <c r="DM41" s="219">
        <v>1</v>
      </c>
      <c r="DN41" s="219"/>
      <c r="DO41" s="219"/>
      <c r="DP41" s="219">
        <v>1</v>
      </c>
      <c r="DQ41" s="219">
        <v>7</v>
      </c>
      <c r="DR41" s="219"/>
      <c r="DS41" s="219">
        <v>1</v>
      </c>
      <c r="DT41" s="219">
        <v>9</v>
      </c>
      <c r="DU41" s="219">
        <v>8</v>
      </c>
      <c r="DV41" s="219">
        <v>3</v>
      </c>
      <c r="DW41" s="219">
        <v>1</v>
      </c>
      <c r="DX41" s="219"/>
      <c r="DY41" s="219"/>
      <c r="DZ41" s="219"/>
      <c r="EA41" s="219">
        <v>1</v>
      </c>
      <c r="EB41" s="219">
        <v>2</v>
      </c>
      <c r="EC41" s="219">
        <v>2</v>
      </c>
      <c r="ED41" s="219">
        <v>3</v>
      </c>
      <c r="EE41" s="219"/>
      <c r="EF41" s="219"/>
      <c r="EG41" s="219"/>
      <c r="EH41" s="219"/>
      <c r="EI41" s="219">
        <v>1</v>
      </c>
      <c r="EJ41" s="219">
        <v>3</v>
      </c>
      <c r="EK41" s="219"/>
      <c r="EL41" s="219">
        <v>17</v>
      </c>
      <c r="EM41" s="219">
        <v>7</v>
      </c>
      <c r="EN41" s="219">
        <v>7</v>
      </c>
      <c r="EO41" s="219"/>
      <c r="EP41" s="219"/>
      <c r="EQ41" s="219">
        <v>1</v>
      </c>
      <c r="ER41" s="219"/>
      <c r="ES41" s="219">
        <v>66</v>
      </c>
      <c r="ET41" s="219">
        <v>1</v>
      </c>
      <c r="EU41" s="219"/>
      <c r="EV41" s="219">
        <v>11</v>
      </c>
      <c r="EW41" s="219">
        <v>2</v>
      </c>
      <c r="EX41" s="219">
        <v>2</v>
      </c>
      <c r="EY41" s="219"/>
      <c r="EZ41" s="219"/>
      <c r="FA41" s="219"/>
      <c r="FB41" s="219"/>
      <c r="FC41" s="219">
        <v>4</v>
      </c>
      <c r="FD41" s="219">
        <v>1</v>
      </c>
      <c r="FE41" s="219"/>
      <c r="FF41" s="219">
        <v>4</v>
      </c>
      <c r="FG41" s="219"/>
      <c r="FH41" s="219"/>
      <c r="FI41" s="219"/>
      <c r="FJ41" s="219">
        <v>5</v>
      </c>
      <c r="FK41" s="219">
        <v>13</v>
      </c>
      <c r="FL41" s="219">
        <v>5</v>
      </c>
      <c r="FM41" s="219">
        <v>3</v>
      </c>
      <c r="FN41" s="219"/>
      <c r="FO41" s="219"/>
      <c r="FP41" s="219">
        <v>3</v>
      </c>
      <c r="FQ41" s="219"/>
      <c r="FR41" s="219">
        <v>54</v>
      </c>
      <c r="FS41" s="221">
        <v>1</v>
      </c>
      <c r="FT41" s="221">
        <v>1</v>
      </c>
      <c r="FU41" s="221">
        <v>30</v>
      </c>
      <c r="FV41" s="221">
        <v>14</v>
      </c>
      <c r="FW41" s="221">
        <v>12</v>
      </c>
      <c r="FX41" s="221">
        <v>1</v>
      </c>
      <c r="FY41" s="221">
        <v>1</v>
      </c>
      <c r="FZ41" s="221"/>
      <c r="GA41" s="221"/>
      <c r="GB41" s="221">
        <v>5</v>
      </c>
      <c r="GC41" s="221">
        <v>3</v>
      </c>
      <c r="GD41" s="221">
        <v>4</v>
      </c>
      <c r="GE41" s="221">
        <v>14</v>
      </c>
      <c r="GF41" s="221"/>
      <c r="GG41" s="221">
        <v>1</v>
      </c>
      <c r="GH41" s="221"/>
      <c r="GI41" s="221"/>
      <c r="GJ41" s="221">
        <v>3</v>
      </c>
      <c r="GK41" s="221">
        <v>16</v>
      </c>
      <c r="GL41" s="221"/>
      <c r="GM41" s="221">
        <v>61</v>
      </c>
      <c r="GN41" s="221">
        <v>18</v>
      </c>
      <c r="GO41" s="221">
        <v>23</v>
      </c>
      <c r="GP41" s="221"/>
      <c r="GQ41" s="221"/>
      <c r="GR41" s="221">
        <v>7</v>
      </c>
      <c r="GS41" s="221">
        <v>1</v>
      </c>
      <c r="GT41" s="221">
        <v>216</v>
      </c>
    </row>
    <row r="42" spans="1:202" ht="15" x14ac:dyDescent="0.25">
      <c r="A42" s="189">
        <v>42217</v>
      </c>
      <c r="B42" s="219"/>
      <c r="C42" s="219"/>
      <c r="D42" s="219">
        <v>8</v>
      </c>
      <c r="E42" s="219">
        <v>2</v>
      </c>
      <c r="F42" s="219">
        <v>3</v>
      </c>
      <c r="G42" s="219">
        <v>3</v>
      </c>
      <c r="H42" s="219">
        <v>1</v>
      </c>
      <c r="I42" s="219"/>
      <c r="J42" s="219">
        <v>2</v>
      </c>
      <c r="K42" s="219"/>
      <c r="L42" s="219"/>
      <c r="M42" s="219">
        <v>4</v>
      </c>
      <c r="N42" s="219"/>
      <c r="O42" s="219"/>
      <c r="P42" s="219"/>
      <c r="Q42" s="219">
        <v>2</v>
      </c>
      <c r="R42" s="219">
        <v>5</v>
      </c>
      <c r="S42" s="219">
        <v>15</v>
      </c>
      <c r="T42" s="219">
        <v>1</v>
      </c>
      <c r="U42" s="219">
        <v>5</v>
      </c>
      <c r="V42" s="219">
        <v>1</v>
      </c>
      <c r="W42" s="219"/>
      <c r="X42" s="219">
        <v>2</v>
      </c>
      <c r="Y42" s="219">
        <v>54</v>
      </c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>
        <v>1</v>
      </c>
      <c r="BA42" s="219"/>
      <c r="BB42" s="219"/>
      <c r="BC42" s="219"/>
      <c r="BD42" s="219"/>
      <c r="BE42" s="219"/>
      <c r="BF42" s="219"/>
      <c r="BG42" s="219"/>
      <c r="BH42" s="219">
        <v>4</v>
      </c>
      <c r="BI42" s="219">
        <v>3</v>
      </c>
      <c r="BJ42" s="219"/>
      <c r="BK42" s="219"/>
      <c r="BL42" s="219"/>
      <c r="BM42" s="219">
        <v>8</v>
      </c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>
        <v>5</v>
      </c>
      <c r="CA42" s="219">
        <v>1</v>
      </c>
      <c r="CB42" s="219"/>
      <c r="CC42" s="219"/>
      <c r="CD42" s="219">
        <v>6</v>
      </c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>
        <v>1</v>
      </c>
      <c r="CQ42" s="219">
        <v>1</v>
      </c>
      <c r="CR42" s="219"/>
      <c r="CS42" s="219"/>
      <c r="CT42" s="219">
        <v>1</v>
      </c>
      <c r="CU42" s="219"/>
      <c r="CV42" s="219">
        <v>3</v>
      </c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>
        <v>4</v>
      </c>
      <c r="DH42" s="219"/>
      <c r="DI42" s="219"/>
      <c r="DJ42" s="219"/>
      <c r="DK42" s="219"/>
      <c r="DL42" s="219"/>
      <c r="DM42" s="219"/>
      <c r="DN42" s="219"/>
      <c r="DO42" s="219"/>
      <c r="DP42" s="219"/>
      <c r="DQ42" s="219">
        <v>4</v>
      </c>
      <c r="DR42" s="219"/>
      <c r="DS42" s="219"/>
      <c r="DT42" s="219">
        <v>4</v>
      </c>
      <c r="DU42" s="219">
        <v>5</v>
      </c>
      <c r="DV42" s="219">
        <v>1</v>
      </c>
      <c r="DW42" s="219"/>
      <c r="DX42" s="219">
        <v>3</v>
      </c>
      <c r="DY42" s="219"/>
      <c r="DZ42" s="219"/>
      <c r="EA42" s="219">
        <v>2</v>
      </c>
      <c r="EB42" s="219"/>
      <c r="EC42" s="219">
        <v>2</v>
      </c>
      <c r="ED42" s="219">
        <v>3</v>
      </c>
      <c r="EE42" s="219"/>
      <c r="EF42" s="219"/>
      <c r="EG42" s="219"/>
      <c r="EH42" s="219"/>
      <c r="EI42" s="219"/>
      <c r="EJ42" s="219">
        <v>2</v>
      </c>
      <c r="EK42" s="219"/>
      <c r="EL42" s="219">
        <v>14</v>
      </c>
      <c r="EM42" s="219">
        <v>4</v>
      </c>
      <c r="EN42" s="219">
        <v>5</v>
      </c>
      <c r="EO42" s="219"/>
      <c r="EP42" s="219"/>
      <c r="EQ42" s="219">
        <v>1</v>
      </c>
      <c r="ER42" s="219"/>
      <c r="ES42" s="219">
        <v>46</v>
      </c>
      <c r="ET42" s="219"/>
      <c r="EU42" s="219"/>
      <c r="EV42" s="219">
        <v>4</v>
      </c>
      <c r="EW42" s="219">
        <v>4</v>
      </c>
      <c r="EX42" s="219"/>
      <c r="EY42" s="219">
        <v>1</v>
      </c>
      <c r="EZ42" s="219">
        <v>2</v>
      </c>
      <c r="FA42" s="219">
        <v>1</v>
      </c>
      <c r="FB42" s="219"/>
      <c r="FC42" s="219">
        <v>2</v>
      </c>
      <c r="FD42" s="219"/>
      <c r="FE42" s="219"/>
      <c r="FF42" s="219">
        <v>2</v>
      </c>
      <c r="FG42" s="219"/>
      <c r="FH42" s="219"/>
      <c r="FI42" s="219"/>
      <c r="FJ42" s="219">
        <v>4</v>
      </c>
      <c r="FK42" s="219">
        <v>18</v>
      </c>
      <c r="FL42" s="219">
        <v>5</v>
      </c>
      <c r="FM42" s="219">
        <v>6</v>
      </c>
      <c r="FN42" s="219"/>
      <c r="FO42" s="219"/>
      <c r="FP42" s="219">
        <v>1</v>
      </c>
      <c r="FQ42" s="219"/>
      <c r="FR42" s="219">
        <v>50</v>
      </c>
      <c r="FS42" s="221"/>
      <c r="FT42" s="221"/>
      <c r="FU42" s="221">
        <v>16</v>
      </c>
      <c r="FV42" s="221">
        <v>11</v>
      </c>
      <c r="FW42" s="221">
        <v>4</v>
      </c>
      <c r="FX42" s="221">
        <v>4</v>
      </c>
      <c r="FY42" s="221">
        <v>6</v>
      </c>
      <c r="FZ42" s="221">
        <v>1</v>
      </c>
      <c r="GA42" s="221">
        <v>1</v>
      </c>
      <c r="GB42" s="221">
        <v>6</v>
      </c>
      <c r="GC42" s="221"/>
      <c r="GD42" s="221">
        <v>2</v>
      </c>
      <c r="GE42" s="221">
        <v>13</v>
      </c>
      <c r="GF42" s="221"/>
      <c r="GG42" s="221"/>
      <c r="GH42" s="221"/>
      <c r="GI42" s="221"/>
      <c r="GJ42" s="221">
        <v>2</v>
      </c>
      <c r="GK42" s="221">
        <v>11</v>
      </c>
      <c r="GL42" s="221"/>
      <c r="GM42" s="221">
        <v>57</v>
      </c>
      <c r="GN42" s="221">
        <v>15</v>
      </c>
      <c r="GO42" s="221">
        <v>16</v>
      </c>
      <c r="GP42" s="221">
        <v>1</v>
      </c>
      <c r="GQ42" s="221"/>
      <c r="GR42" s="221">
        <v>5</v>
      </c>
      <c r="GS42" s="221"/>
      <c r="GT42" s="221">
        <v>171</v>
      </c>
    </row>
    <row r="43" spans="1:202" ht="15" x14ac:dyDescent="0.25">
      <c r="A43" s="189">
        <v>42248</v>
      </c>
      <c r="B43" s="219"/>
      <c r="C43" s="219"/>
      <c r="D43" s="219">
        <v>4</v>
      </c>
      <c r="E43" s="219">
        <v>3</v>
      </c>
      <c r="F43" s="219">
        <v>1</v>
      </c>
      <c r="G43" s="219">
        <v>2</v>
      </c>
      <c r="H43" s="219"/>
      <c r="I43" s="219"/>
      <c r="J43" s="219">
        <v>1</v>
      </c>
      <c r="K43" s="219"/>
      <c r="L43" s="219">
        <v>5</v>
      </c>
      <c r="M43" s="219">
        <v>2</v>
      </c>
      <c r="N43" s="219"/>
      <c r="O43" s="219">
        <v>1</v>
      </c>
      <c r="P43" s="219">
        <v>1</v>
      </c>
      <c r="Q43" s="219"/>
      <c r="R43" s="219">
        <v>4</v>
      </c>
      <c r="S43" s="219">
        <v>29</v>
      </c>
      <c r="T43" s="219">
        <v>5</v>
      </c>
      <c r="U43" s="219">
        <v>6</v>
      </c>
      <c r="V43" s="219"/>
      <c r="W43" s="219"/>
      <c r="X43" s="219"/>
      <c r="Y43" s="219">
        <v>64</v>
      </c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>
        <v>2</v>
      </c>
      <c r="BI43" s="219"/>
      <c r="BJ43" s="219"/>
      <c r="BK43" s="219"/>
      <c r="BL43" s="219"/>
      <c r="BM43" s="219">
        <v>2</v>
      </c>
      <c r="BN43" s="219"/>
      <c r="BO43" s="219"/>
      <c r="BP43" s="219"/>
      <c r="BQ43" s="219"/>
      <c r="BR43" s="219"/>
      <c r="BS43" s="219"/>
      <c r="BT43" s="219"/>
      <c r="BU43" s="219"/>
      <c r="BV43" s="219"/>
      <c r="BW43" s="219">
        <v>1</v>
      </c>
      <c r="BX43" s="219"/>
      <c r="BY43" s="219"/>
      <c r="BZ43" s="219">
        <v>2</v>
      </c>
      <c r="CA43" s="219"/>
      <c r="CB43" s="219">
        <v>1</v>
      </c>
      <c r="CC43" s="219"/>
      <c r="CD43" s="219">
        <v>4</v>
      </c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>
        <v>1</v>
      </c>
      <c r="CP43" s="219">
        <v>3</v>
      </c>
      <c r="CQ43" s="219"/>
      <c r="CR43" s="219"/>
      <c r="CS43" s="219"/>
      <c r="CT43" s="219"/>
      <c r="CU43" s="219"/>
      <c r="CV43" s="219">
        <v>4</v>
      </c>
      <c r="CW43" s="219"/>
      <c r="CX43" s="219"/>
      <c r="CY43" s="219">
        <v>2</v>
      </c>
      <c r="CZ43" s="219"/>
      <c r="DA43" s="219">
        <v>3</v>
      </c>
      <c r="DB43" s="219"/>
      <c r="DC43" s="219"/>
      <c r="DD43" s="219"/>
      <c r="DE43" s="219">
        <v>1</v>
      </c>
      <c r="DF43" s="219"/>
      <c r="DG43" s="219">
        <v>4</v>
      </c>
      <c r="DH43" s="219"/>
      <c r="DI43" s="219"/>
      <c r="DJ43" s="219"/>
      <c r="DK43" s="219">
        <v>1</v>
      </c>
      <c r="DL43" s="219">
        <v>2</v>
      </c>
      <c r="DM43" s="219"/>
      <c r="DN43" s="219"/>
      <c r="DO43" s="219"/>
      <c r="DP43" s="219"/>
      <c r="DQ43" s="219">
        <v>13</v>
      </c>
      <c r="DR43" s="219"/>
      <c r="DS43" s="219"/>
      <c r="DT43" s="219">
        <v>2</v>
      </c>
      <c r="DU43" s="219">
        <v>5</v>
      </c>
      <c r="DV43" s="219">
        <v>3</v>
      </c>
      <c r="DW43" s="219">
        <v>3</v>
      </c>
      <c r="DX43" s="219"/>
      <c r="DY43" s="219"/>
      <c r="DZ43" s="219"/>
      <c r="EA43" s="219">
        <v>1</v>
      </c>
      <c r="EB43" s="219"/>
      <c r="EC43" s="219">
        <v>2</v>
      </c>
      <c r="ED43" s="219">
        <v>4</v>
      </c>
      <c r="EE43" s="219"/>
      <c r="EF43" s="219">
        <v>1</v>
      </c>
      <c r="EG43" s="219">
        <v>1</v>
      </c>
      <c r="EH43" s="219"/>
      <c r="EI43" s="219"/>
      <c r="EJ43" s="219">
        <v>5</v>
      </c>
      <c r="EK43" s="219"/>
      <c r="EL43" s="219">
        <v>21</v>
      </c>
      <c r="EM43" s="219">
        <v>12</v>
      </c>
      <c r="EN43" s="219">
        <v>6</v>
      </c>
      <c r="EO43" s="219"/>
      <c r="EP43" s="219"/>
      <c r="EQ43" s="219">
        <v>3</v>
      </c>
      <c r="ER43" s="219"/>
      <c r="ES43" s="219">
        <v>69</v>
      </c>
      <c r="ET43" s="219"/>
      <c r="EU43" s="219"/>
      <c r="EV43" s="219">
        <v>2</v>
      </c>
      <c r="EW43" s="219">
        <v>7</v>
      </c>
      <c r="EX43" s="219">
        <v>1</v>
      </c>
      <c r="EY43" s="219">
        <v>2</v>
      </c>
      <c r="EZ43" s="219">
        <v>4</v>
      </c>
      <c r="FA43" s="219"/>
      <c r="FB43" s="219">
        <v>1</v>
      </c>
      <c r="FC43" s="219">
        <v>2</v>
      </c>
      <c r="FD43" s="219"/>
      <c r="FE43" s="219">
        <v>2</v>
      </c>
      <c r="FF43" s="219">
        <v>3</v>
      </c>
      <c r="FG43" s="219"/>
      <c r="FH43" s="219"/>
      <c r="FI43" s="219"/>
      <c r="FJ43" s="219">
        <v>4</v>
      </c>
      <c r="FK43" s="219">
        <v>25</v>
      </c>
      <c r="FL43" s="219">
        <v>9</v>
      </c>
      <c r="FM43" s="219">
        <v>6</v>
      </c>
      <c r="FN43" s="219"/>
      <c r="FO43" s="219"/>
      <c r="FP43" s="219">
        <v>1</v>
      </c>
      <c r="FQ43" s="219"/>
      <c r="FR43" s="219">
        <v>69</v>
      </c>
      <c r="FS43" s="221"/>
      <c r="FT43" s="221"/>
      <c r="FU43" s="221">
        <v>10</v>
      </c>
      <c r="FV43" s="221">
        <v>15</v>
      </c>
      <c r="FW43" s="221">
        <v>8</v>
      </c>
      <c r="FX43" s="221">
        <v>7</v>
      </c>
      <c r="FY43" s="221">
        <v>4</v>
      </c>
      <c r="FZ43" s="221"/>
      <c r="GA43" s="221">
        <v>1</v>
      </c>
      <c r="GB43" s="221">
        <v>5</v>
      </c>
      <c r="GC43" s="221"/>
      <c r="GD43" s="221">
        <v>9</v>
      </c>
      <c r="GE43" s="221">
        <v>13</v>
      </c>
      <c r="GF43" s="221"/>
      <c r="GG43" s="221">
        <v>2</v>
      </c>
      <c r="GH43" s="221">
        <v>3</v>
      </c>
      <c r="GI43" s="221"/>
      <c r="GJ43" s="221"/>
      <c r="GK43" s="221">
        <v>15</v>
      </c>
      <c r="GL43" s="221"/>
      <c r="GM43" s="221">
        <v>84</v>
      </c>
      <c r="GN43" s="221">
        <v>26</v>
      </c>
      <c r="GO43" s="221">
        <v>19</v>
      </c>
      <c r="GP43" s="221"/>
      <c r="GQ43" s="221"/>
      <c r="GR43" s="221">
        <v>4</v>
      </c>
      <c r="GS43" s="221"/>
      <c r="GT43" s="221">
        <v>225</v>
      </c>
    </row>
    <row r="44" spans="1:202" ht="15" x14ac:dyDescent="0.25">
      <c r="A44" s="189">
        <v>42278</v>
      </c>
      <c r="B44" s="219"/>
      <c r="C44" s="219"/>
      <c r="D44" s="219">
        <v>3</v>
      </c>
      <c r="E44" s="219">
        <v>3</v>
      </c>
      <c r="F44" s="219"/>
      <c r="G44" s="219"/>
      <c r="H44" s="219">
        <v>2</v>
      </c>
      <c r="I44" s="219"/>
      <c r="J44" s="219"/>
      <c r="K44" s="219"/>
      <c r="L44" s="219"/>
      <c r="M44" s="219"/>
      <c r="N44" s="219"/>
      <c r="O44" s="219">
        <v>1</v>
      </c>
      <c r="P44" s="219"/>
      <c r="Q44" s="219"/>
      <c r="R44" s="219">
        <v>3</v>
      </c>
      <c r="S44" s="219">
        <v>11</v>
      </c>
      <c r="T44" s="219">
        <v>2</v>
      </c>
      <c r="U44" s="219">
        <v>7</v>
      </c>
      <c r="V44" s="219"/>
      <c r="W44" s="219"/>
      <c r="X44" s="219">
        <v>3</v>
      </c>
      <c r="Y44" s="219">
        <v>35</v>
      </c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>
        <v>1</v>
      </c>
      <c r="BE44" s="219"/>
      <c r="BF44" s="219"/>
      <c r="BG44" s="219">
        <v>1</v>
      </c>
      <c r="BH44" s="219">
        <v>1</v>
      </c>
      <c r="BI44" s="219"/>
      <c r="BJ44" s="219"/>
      <c r="BK44" s="219"/>
      <c r="BL44" s="219"/>
      <c r="BM44" s="219">
        <v>3</v>
      </c>
      <c r="BN44" s="219"/>
      <c r="BO44" s="219"/>
      <c r="BP44" s="219">
        <v>1</v>
      </c>
      <c r="BQ44" s="219"/>
      <c r="BR44" s="219"/>
      <c r="BS44" s="219"/>
      <c r="BT44" s="219"/>
      <c r="BU44" s="219"/>
      <c r="BV44" s="219"/>
      <c r="BW44" s="219"/>
      <c r="BX44" s="219"/>
      <c r="BY44" s="219">
        <v>1</v>
      </c>
      <c r="BZ44" s="219">
        <v>1</v>
      </c>
      <c r="CA44" s="219"/>
      <c r="CB44" s="219">
        <v>1</v>
      </c>
      <c r="CC44" s="219"/>
      <c r="CD44" s="219">
        <v>4</v>
      </c>
      <c r="CE44" s="219"/>
      <c r="CF44" s="219"/>
      <c r="CG44" s="219"/>
      <c r="CH44" s="219"/>
      <c r="CI44" s="219"/>
      <c r="CJ44" s="219"/>
      <c r="CK44" s="219"/>
      <c r="CL44" s="219"/>
      <c r="CM44" s="219">
        <v>1</v>
      </c>
      <c r="CN44" s="219"/>
      <c r="CO44" s="219"/>
      <c r="CP44" s="219">
        <v>1</v>
      </c>
      <c r="CQ44" s="219"/>
      <c r="CR44" s="219"/>
      <c r="CS44" s="219"/>
      <c r="CT44" s="219"/>
      <c r="CU44" s="219"/>
      <c r="CV44" s="219">
        <v>2</v>
      </c>
      <c r="CW44" s="219"/>
      <c r="CX44" s="219"/>
      <c r="CY44" s="219">
        <v>3</v>
      </c>
      <c r="CZ44" s="219">
        <v>3</v>
      </c>
      <c r="DA44" s="219">
        <v>1</v>
      </c>
      <c r="DB44" s="219"/>
      <c r="DC44" s="219"/>
      <c r="DD44" s="219"/>
      <c r="DE44" s="219"/>
      <c r="DF44" s="219"/>
      <c r="DG44" s="219">
        <v>1</v>
      </c>
      <c r="DH44" s="219"/>
      <c r="DI44" s="219"/>
      <c r="DJ44" s="219"/>
      <c r="DK44" s="219"/>
      <c r="DL44" s="219"/>
      <c r="DM44" s="219">
        <v>1</v>
      </c>
      <c r="DN44" s="219"/>
      <c r="DO44" s="219"/>
      <c r="DP44" s="219"/>
      <c r="DQ44" s="219">
        <v>9</v>
      </c>
      <c r="DR44" s="219"/>
      <c r="DS44" s="219"/>
      <c r="DT44" s="219">
        <v>7</v>
      </c>
      <c r="DU44" s="219">
        <v>8</v>
      </c>
      <c r="DV44" s="219">
        <v>2</v>
      </c>
      <c r="DW44" s="219">
        <v>1</v>
      </c>
      <c r="DX44" s="219">
        <v>1</v>
      </c>
      <c r="DY44" s="219"/>
      <c r="DZ44" s="219"/>
      <c r="EA44" s="219"/>
      <c r="EB44" s="219">
        <v>1</v>
      </c>
      <c r="EC44" s="219">
        <v>1</v>
      </c>
      <c r="ED44" s="219">
        <v>1</v>
      </c>
      <c r="EE44" s="219"/>
      <c r="EF44" s="219"/>
      <c r="EG44" s="219"/>
      <c r="EH44" s="219"/>
      <c r="EI44" s="219"/>
      <c r="EJ44" s="219">
        <v>1</v>
      </c>
      <c r="EK44" s="219"/>
      <c r="EL44" s="219">
        <v>7</v>
      </c>
      <c r="EM44" s="219">
        <v>5</v>
      </c>
      <c r="EN44" s="219">
        <v>5</v>
      </c>
      <c r="EO44" s="219"/>
      <c r="EP44" s="219"/>
      <c r="EQ44" s="219">
        <v>2</v>
      </c>
      <c r="ER44" s="219"/>
      <c r="ES44" s="219">
        <v>42</v>
      </c>
      <c r="ET44" s="219"/>
      <c r="EU44" s="219"/>
      <c r="EV44" s="219">
        <v>5</v>
      </c>
      <c r="EW44" s="219">
        <v>4</v>
      </c>
      <c r="EX44" s="219">
        <v>2</v>
      </c>
      <c r="EY44" s="219">
        <v>4</v>
      </c>
      <c r="EZ44" s="219"/>
      <c r="FA44" s="219"/>
      <c r="FB44" s="219"/>
      <c r="FC44" s="219">
        <v>2</v>
      </c>
      <c r="FD44" s="219"/>
      <c r="FE44" s="219">
        <v>2</v>
      </c>
      <c r="FF44" s="219">
        <v>1</v>
      </c>
      <c r="FG44" s="219"/>
      <c r="FH44" s="219"/>
      <c r="FI44" s="219"/>
      <c r="FJ44" s="219">
        <v>1</v>
      </c>
      <c r="FK44" s="219">
        <v>25</v>
      </c>
      <c r="FL44" s="219">
        <v>3</v>
      </c>
      <c r="FM44" s="219">
        <v>8</v>
      </c>
      <c r="FN44" s="219"/>
      <c r="FO44" s="219"/>
      <c r="FP44" s="219">
        <v>4</v>
      </c>
      <c r="FQ44" s="219"/>
      <c r="FR44" s="219">
        <v>61</v>
      </c>
      <c r="FS44" s="221"/>
      <c r="FT44" s="221"/>
      <c r="FU44" s="221">
        <v>18</v>
      </c>
      <c r="FV44" s="221">
        <v>18</v>
      </c>
      <c r="FW44" s="221">
        <v>5</v>
      </c>
      <c r="FX44" s="221">
        <v>6</v>
      </c>
      <c r="FY44" s="221">
        <v>3</v>
      </c>
      <c r="FZ44" s="221"/>
      <c r="GA44" s="221"/>
      <c r="GB44" s="221">
        <v>2</v>
      </c>
      <c r="GC44" s="221">
        <v>1</v>
      </c>
      <c r="GD44" s="221">
        <v>3</v>
      </c>
      <c r="GE44" s="221">
        <v>3</v>
      </c>
      <c r="GF44" s="221"/>
      <c r="GG44" s="221">
        <v>3</v>
      </c>
      <c r="GH44" s="221"/>
      <c r="GI44" s="221"/>
      <c r="GJ44" s="221"/>
      <c r="GK44" s="221">
        <v>7</v>
      </c>
      <c r="GL44" s="221"/>
      <c r="GM44" s="221">
        <v>46</v>
      </c>
      <c r="GN44" s="221">
        <v>11</v>
      </c>
      <c r="GO44" s="221">
        <v>21</v>
      </c>
      <c r="GP44" s="221"/>
      <c r="GQ44" s="221"/>
      <c r="GR44" s="221">
        <v>9</v>
      </c>
      <c r="GS44" s="221"/>
      <c r="GT44" s="221">
        <v>156</v>
      </c>
    </row>
    <row r="45" spans="1:202" ht="15" x14ac:dyDescent="0.25">
      <c r="A45" s="189">
        <v>42309</v>
      </c>
      <c r="B45" s="219"/>
      <c r="C45" s="219"/>
      <c r="D45" s="219">
        <v>5</v>
      </c>
      <c r="E45" s="219">
        <v>1</v>
      </c>
      <c r="F45" s="219">
        <v>1</v>
      </c>
      <c r="G45" s="219">
        <v>4</v>
      </c>
      <c r="H45" s="219">
        <v>4</v>
      </c>
      <c r="I45" s="219"/>
      <c r="J45" s="219">
        <v>2</v>
      </c>
      <c r="K45" s="219"/>
      <c r="L45" s="219">
        <v>2</v>
      </c>
      <c r="M45" s="219">
        <v>2</v>
      </c>
      <c r="N45" s="219"/>
      <c r="O45" s="219"/>
      <c r="P45" s="219"/>
      <c r="Q45" s="219">
        <v>1</v>
      </c>
      <c r="R45" s="219">
        <v>2</v>
      </c>
      <c r="S45" s="219">
        <v>12</v>
      </c>
      <c r="T45" s="219"/>
      <c r="U45" s="219">
        <v>10</v>
      </c>
      <c r="V45" s="219"/>
      <c r="W45" s="219"/>
      <c r="X45" s="219">
        <v>1</v>
      </c>
      <c r="Y45" s="219">
        <v>47</v>
      </c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>
        <v>2</v>
      </c>
      <c r="BI45" s="219"/>
      <c r="BJ45" s="219"/>
      <c r="BK45" s="219"/>
      <c r="BL45" s="219"/>
      <c r="BM45" s="219">
        <v>2</v>
      </c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>
        <v>1</v>
      </c>
      <c r="CA45" s="219">
        <v>1</v>
      </c>
      <c r="CB45" s="219">
        <v>2</v>
      </c>
      <c r="CC45" s="219"/>
      <c r="CD45" s="219">
        <v>4</v>
      </c>
      <c r="CE45" s="219">
        <v>1</v>
      </c>
      <c r="CF45" s="219"/>
      <c r="CG45" s="219"/>
      <c r="CH45" s="219"/>
      <c r="CI45" s="219"/>
      <c r="CJ45" s="219"/>
      <c r="CK45" s="219">
        <v>1</v>
      </c>
      <c r="CL45" s="219"/>
      <c r="CM45" s="219"/>
      <c r="CN45" s="219">
        <v>1</v>
      </c>
      <c r="CO45" s="219"/>
      <c r="CP45" s="219"/>
      <c r="CQ45" s="219"/>
      <c r="CR45" s="219"/>
      <c r="CS45" s="219"/>
      <c r="CT45" s="219"/>
      <c r="CU45" s="219"/>
      <c r="CV45" s="219">
        <v>3</v>
      </c>
      <c r="CW45" s="219">
        <v>1</v>
      </c>
      <c r="CX45" s="219"/>
      <c r="CY45" s="219"/>
      <c r="CZ45" s="219"/>
      <c r="DA45" s="219"/>
      <c r="DB45" s="219"/>
      <c r="DC45" s="219"/>
      <c r="DD45" s="219"/>
      <c r="DE45" s="219"/>
      <c r="DF45" s="219">
        <v>1</v>
      </c>
      <c r="DG45" s="219">
        <v>1</v>
      </c>
      <c r="DH45" s="219"/>
      <c r="DI45" s="219"/>
      <c r="DJ45" s="219"/>
      <c r="DK45" s="219"/>
      <c r="DL45" s="219"/>
      <c r="DM45" s="219"/>
      <c r="DN45" s="219"/>
      <c r="DO45" s="219"/>
      <c r="DP45" s="219"/>
      <c r="DQ45" s="219">
        <v>3</v>
      </c>
      <c r="DR45" s="219"/>
      <c r="DS45" s="219"/>
      <c r="DT45" s="219">
        <v>2</v>
      </c>
      <c r="DU45" s="219">
        <v>3</v>
      </c>
      <c r="DV45" s="219"/>
      <c r="DW45" s="219">
        <v>1</v>
      </c>
      <c r="DX45" s="219"/>
      <c r="DY45" s="219"/>
      <c r="DZ45" s="219">
        <v>1</v>
      </c>
      <c r="EA45" s="219"/>
      <c r="EB45" s="219"/>
      <c r="EC45" s="219"/>
      <c r="ED45" s="219"/>
      <c r="EE45" s="219"/>
      <c r="EF45" s="219"/>
      <c r="EG45" s="219">
        <v>1</v>
      </c>
      <c r="EH45" s="219"/>
      <c r="EI45" s="219"/>
      <c r="EJ45" s="219">
        <v>5</v>
      </c>
      <c r="EK45" s="219"/>
      <c r="EL45" s="219">
        <v>25</v>
      </c>
      <c r="EM45" s="219">
        <v>1</v>
      </c>
      <c r="EN45" s="219">
        <v>5</v>
      </c>
      <c r="EO45" s="219"/>
      <c r="EP45" s="219"/>
      <c r="EQ45" s="219">
        <v>1</v>
      </c>
      <c r="ER45" s="219"/>
      <c r="ES45" s="219">
        <v>45</v>
      </c>
      <c r="ET45" s="219">
        <v>1</v>
      </c>
      <c r="EU45" s="219">
        <v>1</v>
      </c>
      <c r="EV45" s="219">
        <v>5</v>
      </c>
      <c r="EW45" s="219">
        <v>11</v>
      </c>
      <c r="EX45" s="219">
        <v>2</v>
      </c>
      <c r="EY45" s="219"/>
      <c r="EZ45" s="219">
        <v>1</v>
      </c>
      <c r="FA45" s="219"/>
      <c r="FB45" s="219"/>
      <c r="FC45" s="219">
        <v>1</v>
      </c>
      <c r="FD45" s="219"/>
      <c r="FE45" s="219">
        <v>2</v>
      </c>
      <c r="FF45" s="219">
        <v>2</v>
      </c>
      <c r="FG45" s="219"/>
      <c r="FH45" s="219"/>
      <c r="FI45" s="219"/>
      <c r="FJ45" s="219">
        <v>2</v>
      </c>
      <c r="FK45" s="219">
        <v>25</v>
      </c>
      <c r="FL45" s="219">
        <v>2</v>
      </c>
      <c r="FM45" s="219">
        <v>3</v>
      </c>
      <c r="FN45" s="219"/>
      <c r="FO45" s="219"/>
      <c r="FP45" s="219">
        <v>1</v>
      </c>
      <c r="FQ45" s="219"/>
      <c r="FR45" s="219">
        <v>59</v>
      </c>
      <c r="FS45" s="221">
        <v>2</v>
      </c>
      <c r="FT45" s="221">
        <v>1</v>
      </c>
      <c r="FU45" s="221">
        <v>13</v>
      </c>
      <c r="FV45" s="221">
        <v>15</v>
      </c>
      <c r="FW45" s="221">
        <v>3</v>
      </c>
      <c r="FX45" s="221">
        <v>5</v>
      </c>
      <c r="FY45" s="221">
        <v>5</v>
      </c>
      <c r="FZ45" s="221"/>
      <c r="GA45" s="221">
        <v>1</v>
      </c>
      <c r="GB45" s="221">
        <v>3</v>
      </c>
      <c r="GC45" s="221"/>
      <c r="GD45" s="221">
        <v>6</v>
      </c>
      <c r="GE45" s="221">
        <v>5</v>
      </c>
      <c r="GF45" s="221"/>
      <c r="GG45" s="221"/>
      <c r="GH45" s="221">
        <v>1</v>
      </c>
      <c r="GI45" s="221"/>
      <c r="GJ45" s="221">
        <v>2</v>
      </c>
      <c r="GK45" s="221">
        <v>9</v>
      </c>
      <c r="GL45" s="221"/>
      <c r="GM45" s="221">
        <v>65</v>
      </c>
      <c r="GN45" s="221">
        <v>4</v>
      </c>
      <c r="GO45" s="221">
        <v>20</v>
      </c>
      <c r="GP45" s="221"/>
      <c r="GQ45" s="221"/>
      <c r="GR45" s="221">
        <v>3</v>
      </c>
      <c r="GS45" s="221"/>
      <c r="GT45" s="221">
        <v>163</v>
      </c>
    </row>
    <row r="46" spans="1:202" ht="15" x14ac:dyDescent="0.25">
      <c r="A46" s="189">
        <v>42339</v>
      </c>
      <c r="B46" s="219"/>
      <c r="C46" s="219"/>
      <c r="D46" s="219">
        <v>5</v>
      </c>
      <c r="E46" s="219">
        <v>1</v>
      </c>
      <c r="F46" s="219">
        <v>2</v>
      </c>
      <c r="G46" s="219">
        <v>3</v>
      </c>
      <c r="H46" s="219"/>
      <c r="I46" s="219"/>
      <c r="J46" s="219"/>
      <c r="K46" s="219"/>
      <c r="L46" s="219"/>
      <c r="M46" s="219"/>
      <c r="N46" s="219"/>
      <c r="O46" s="219">
        <v>1</v>
      </c>
      <c r="P46" s="219"/>
      <c r="Q46" s="219"/>
      <c r="R46" s="219">
        <v>1</v>
      </c>
      <c r="S46" s="219">
        <v>14</v>
      </c>
      <c r="T46" s="219"/>
      <c r="U46" s="219">
        <v>8</v>
      </c>
      <c r="V46" s="219"/>
      <c r="W46" s="219"/>
      <c r="X46" s="219">
        <v>4</v>
      </c>
      <c r="Y46" s="219">
        <v>39</v>
      </c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>
        <v>1</v>
      </c>
      <c r="CG46" s="219"/>
      <c r="CH46" s="219"/>
      <c r="CI46" s="219">
        <v>1</v>
      </c>
      <c r="CJ46" s="219">
        <v>1</v>
      </c>
      <c r="CK46" s="219"/>
      <c r="CL46" s="219">
        <v>1</v>
      </c>
      <c r="CM46" s="219"/>
      <c r="CN46" s="219"/>
      <c r="CO46" s="219">
        <v>2</v>
      </c>
      <c r="CP46" s="219">
        <v>4</v>
      </c>
      <c r="CQ46" s="219">
        <v>2</v>
      </c>
      <c r="CR46" s="219"/>
      <c r="CS46" s="219"/>
      <c r="CT46" s="219"/>
      <c r="CU46" s="219"/>
      <c r="CV46" s="219">
        <v>12</v>
      </c>
      <c r="CW46" s="219"/>
      <c r="CX46" s="219"/>
      <c r="CY46" s="219">
        <v>1</v>
      </c>
      <c r="CZ46" s="219">
        <v>1</v>
      </c>
      <c r="DA46" s="219">
        <v>3</v>
      </c>
      <c r="DB46" s="219"/>
      <c r="DC46" s="219">
        <v>1</v>
      </c>
      <c r="DD46" s="219"/>
      <c r="DE46" s="219">
        <v>1</v>
      </c>
      <c r="DF46" s="219">
        <v>1</v>
      </c>
      <c r="DG46" s="219">
        <v>6</v>
      </c>
      <c r="DH46" s="219"/>
      <c r="DI46" s="219"/>
      <c r="DJ46" s="219">
        <v>1</v>
      </c>
      <c r="DK46" s="219"/>
      <c r="DL46" s="219">
        <v>2</v>
      </c>
      <c r="DM46" s="219">
        <v>2</v>
      </c>
      <c r="DN46" s="219">
        <v>1</v>
      </c>
      <c r="DO46" s="219"/>
      <c r="DP46" s="219"/>
      <c r="DQ46" s="219">
        <v>20</v>
      </c>
      <c r="DR46" s="219"/>
      <c r="DS46" s="219"/>
      <c r="DT46" s="219">
        <v>4</v>
      </c>
      <c r="DU46" s="219">
        <v>5</v>
      </c>
      <c r="DV46" s="219"/>
      <c r="DW46" s="219"/>
      <c r="DX46" s="219"/>
      <c r="DY46" s="219"/>
      <c r="DZ46" s="219"/>
      <c r="EA46" s="219">
        <v>1</v>
      </c>
      <c r="EB46" s="219"/>
      <c r="EC46" s="219">
        <v>1</v>
      </c>
      <c r="ED46" s="219">
        <v>1</v>
      </c>
      <c r="EE46" s="219"/>
      <c r="EF46" s="219"/>
      <c r="EG46" s="219"/>
      <c r="EH46" s="219"/>
      <c r="EI46" s="219"/>
      <c r="EJ46" s="219">
        <v>5</v>
      </c>
      <c r="EK46" s="219"/>
      <c r="EL46" s="219">
        <v>7</v>
      </c>
      <c r="EM46" s="219"/>
      <c r="EN46" s="219">
        <v>4</v>
      </c>
      <c r="EO46" s="219"/>
      <c r="EP46" s="219"/>
      <c r="EQ46" s="219">
        <v>1</v>
      </c>
      <c r="ER46" s="219">
        <v>3</v>
      </c>
      <c r="ES46" s="219">
        <v>32</v>
      </c>
      <c r="ET46" s="219"/>
      <c r="EU46" s="219"/>
      <c r="EV46" s="219">
        <v>4</v>
      </c>
      <c r="EW46" s="219"/>
      <c r="EX46" s="219">
        <v>3</v>
      </c>
      <c r="EY46" s="219"/>
      <c r="EZ46" s="219"/>
      <c r="FA46" s="219"/>
      <c r="FB46" s="219"/>
      <c r="FC46" s="219"/>
      <c r="FD46" s="219"/>
      <c r="FE46" s="219">
        <v>2</v>
      </c>
      <c r="FF46" s="219">
        <v>2</v>
      </c>
      <c r="FG46" s="219"/>
      <c r="FH46" s="219"/>
      <c r="FI46" s="219"/>
      <c r="FJ46" s="219">
        <v>3</v>
      </c>
      <c r="FK46" s="219">
        <v>6</v>
      </c>
      <c r="FL46" s="219">
        <v>2</v>
      </c>
      <c r="FM46" s="219"/>
      <c r="FN46" s="219"/>
      <c r="FO46" s="219"/>
      <c r="FP46" s="219"/>
      <c r="FQ46" s="219"/>
      <c r="FR46" s="219">
        <v>22</v>
      </c>
      <c r="FS46" s="221"/>
      <c r="FT46" s="221"/>
      <c r="FU46" s="221">
        <v>14</v>
      </c>
      <c r="FV46" s="221">
        <v>8</v>
      </c>
      <c r="FW46" s="221">
        <v>8</v>
      </c>
      <c r="FX46" s="221">
        <v>3</v>
      </c>
      <c r="FY46" s="221">
        <v>2</v>
      </c>
      <c r="FZ46" s="221"/>
      <c r="GA46" s="221"/>
      <c r="GB46" s="221">
        <v>3</v>
      </c>
      <c r="GC46" s="221"/>
      <c r="GD46" s="221">
        <v>4</v>
      </c>
      <c r="GE46" s="221">
        <v>10</v>
      </c>
      <c r="GF46" s="221"/>
      <c r="GG46" s="221">
        <v>1</v>
      </c>
      <c r="GH46" s="221"/>
      <c r="GI46" s="221"/>
      <c r="GJ46" s="221">
        <v>1</v>
      </c>
      <c r="GK46" s="221">
        <v>11</v>
      </c>
      <c r="GL46" s="221"/>
      <c r="GM46" s="221">
        <v>33</v>
      </c>
      <c r="GN46" s="221">
        <v>6</v>
      </c>
      <c r="GO46" s="221">
        <v>13</v>
      </c>
      <c r="GP46" s="221"/>
      <c r="GQ46" s="221"/>
      <c r="GR46" s="221">
        <v>5</v>
      </c>
      <c r="GS46" s="221">
        <v>3</v>
      </c>
      <c r="GT46" s="221">
        <v>125</v>
      </c>
    </row>
    <row r="47" spans="1:202" ht="15" x14ac:dyDescent="0.25">
      <c r="A47" s="190">
        <v>42370</v>
      </c>
      <c r="B47" s="219"/>
      <c r="C47" s="219"/>
      <c r="D47" s="219">
        <v>4</v>
      </c>
      <c r="E47" s="219">
        <v>4</v>
      </c>
      <c r="F47" s="219">
        <v>1</v>
      </c>
      <c r="G47" s="219"/>
      <c r="H47" s="219">
        <v>2</v>
      </c>
      <c r="I47" s="219"/>
      <c r="J47" s="219"/>
      <c r="K47" s="219"/>
      <c r="L47" s="219"/>
      <c r="M47" s="219">
        <v>2</v>
      </c>
      <c r="N47" s="219"/>
      <c r="O47" s="219"/>
      <c r="P47" s="219"/>
      <c r="Q47" s="219">
        <v>2</v>
      </c>
      <c r="R47" s="219">
        <v>3</v>
      </c>
      <c r="S47" s="219">
        <v>9</v>
      </c>
      <c r="T47" s="219"/>
      <c r="U47" s="219">
        <v>9</v>
      </c>
      <c r="V47" s="219"/>
      <c r="W47" s="219"/>
      <c r="X47" s="219">
        <v>1</v>
      </c>
      <c r="Y47" s="219">
        <v>37</v>
      </c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>
        <v>1</v>
      </c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>
        <v>1</v>
      </c>
      <c r="BG47" s="219"/>
      <c r="BH47" s="219">
        <v>2</v>
      </c>
      <c r="BI47" s="219"/>
      <c r="BJ47" s="219">
        <v>1</v>
      </c>
      <c r="BK47" s="219"/>
      <c r="BL47" s="219"/>
      <c r="BM47" s="219">
        <v>5</v>
      </c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>
        <v>1</v>
      </c>
      <c r="BY47" s="219"/>
      <c r="BZ47" s="219">
        <v>4</v>
      </c>
      <c r="CA47" s="219">
        <v>1</v>
      </c>
      <c r="CB47" s="219">
        <v>1</v>
      </c>
      <c r="CC47" s="219"/>
      <c r="CD47" s="219">
        <v>7</v>
      </c>
      <c r="CE47" s="219"/>
      <c r="CF47" s="219"/>
      <c r="CG47" s="219"/>
      <c r="CH47" s="219"/>
      <c r="CI47" s="219"/>
      <c r="CJ47" s="219"/>
      <c r="CK47" s="219"/>
      <c r="CL47" s="219"/>
      <c r="CM47" s="219"/>
      <c r="CN47" s="219">
        <v>1</v>
      </c>
      <c r="CO47" s="219"/>
      <c r="CP47" s="219"/>
      <c r="CQ47" s="219"/>
      <c r="CR47" s="219"/>
      <c r="CS47" s="219"/>
      <c r="CT47" s="219"/>
      <c r="CU47" s="219"/>
      <c r="CV47" s="219">
        <v>1</v>
      </c>
      <c r="CW47" s="219"/>
      <c r="CX47" s="219"/>
      <c r="CY47" s="219">
        <v>2</v>
      </c>
      <c r="CZ47" s="219"/>
      <c r="DA47" s="219">
        <v>1</v>
      </c>
      <c r="DB47" s="219"/>
      <c r="DC47" s="219">
        <v>2</v>
      </c>
      <c r="DD47" s="219">
        <v>1</v>
      </c>
      <c r="DE47" s="219">
        <v>1</v>
      </c>
      <c r="DF47" s="219">
        <v>1</v>
      </c>
      <c r="DG47" s="219">
        <v>6</v>
      </c>
      <c r="DH47" s="219"/>
      <c r="DI47" s="219"/>
      <c r="DJ47" s="219"/>
      <c r="DK47" s="219">
        <v>1</v>
      </c>
      <c r="DL47" s="219">
        <v>2</v>
      </c>
      <c r="DM47" s="219"/>
      <c r="DN47" s="219"/>
      <c r="DO47" s="219">
        <v>1</v>
      </c>
      <c r="DP47" s="219"/>
      <c r="DQ47" s="219">
        <v>18</v>
      </c>
      <c r="DR47" s="219"/>
      <c r="DS47" s="219"/>
      <c r="DT47" s="219">
        <v>2</v>
      </c>
      <c r="DU47" s="219">
        <v>2</v>
      </c>
      <c r="DV47" s="219"/>
      <c r="DW47" s="219">
        <v>1</v>
      </c>
      <c r="DX47" s="219">
        <v>1</v>
      </c>
      <c r="DY47" s="219"/>
      <c r="DZ47" s="219"/>
      <c r="EA47" s="219">
        <v>2</v>
      </c>
      <c r="EB47" s="219"/>
      <c r="EC47" s="219">
        <v>1</v>
      </c>
      <c r="ED47" s="219">
        <v>3</v>
      </c>
      <c r="EE47" s="219"/>
      <c r="EF47" s="219"/>
      <c r="EG47" s="219"/>
      <c r="EH47" s="219"/>
      <c r="EI47" s="219"/>
      <c r="EJ47" s="219">
        <v>3</v>
      </c>
      <c r="EK47" s="219">
        <v>1</v>
      </c>
      <c r="EL47" s="219">
        <v>24</v>
      </c>
      <c r="EM47" s="219">
        <v>4</v>
      </c>
      <c r="EN47" s="219"/>
      <c r="EO47" s="219"/>
      <c r="EP47" s="219"/>
      <c r="EQ47" s="219">
        <v>3</v>
      </c>
      <c r="ER47" s="219"/>
      <c r="ES47" s="219">
        <v>47</v>
      </c>
      <c r="ET47" s="219"/>
      <c r="EU47" s="219"/>
      <c r="EV47" s="219">
        <v>2</v>
      </c>
      <c r="EW47" s="219">
        <v>3</v>
      </c>
      <c r="EX47" s="219"/>
      <c r="EY47" s="219"/>
      <c r="EZ47" s="219"/>
      <c r="FA47" s="219"/>
      <c r="FB47" s="219">
        <v>1</v>
      </c>
      <c r="FC47" s="219"/>
      <c r="FD47" s="219"/>
      <c r="FE47" s="219">
        <v>2</v>
      </c>
      <c r="FF47" s="219"/>
      <c r="FG47" s="219"/>
      <c r="FH47" s="219"/>
      <c r="FI47" s="219"/>
      <c r="FJ47" s="219">
        <v>1</v>
      </c>
      <c r="FK47" s="219">
        <v>17</v>
      </c>
      <c r="FL47" s="219"/>
      <c r="FM47" s="219">
        <v>4</v>
      </c>
      <c r="FN47" s="219"/>
      <c r="FO47" s="219"/>
      <c r="FP47" s="219">
        <v>1</v>
      </c>
      <c r="FQ47" s="219">
        <v>1</v>
      </c>
      <c r="FR47" s="219">
        <v>32</v>
      </c>
      <c r="FS47" s="221"/>
      <c r="FT47" s="221"/>
      <c r="FU47" s="221">
        <v>10</v>
      </c>
      <c r="FV47" s="221">
        <v>10</v>
      </c>
      <c r="FW47" s="221">
        <v>2</v>
      </c>
      <c r="FX47" s="221">
        <v>1</v>
      </c>
      <c r="FY47" s="221">
        <v>5</v>
      </c>
      <c r="FZ47" s="221"/>
      <c r="GA47" s="221">
        <v>2</v>
      </c>
      <c r="GB47" s="221">
        <v>3</v>
      </c>
      <c r="GC47" s="221"/>
      <c r="GD47" s="221">
        <v>4</v>
      </c>
      <c r="GE47" s="221">
        <v>11</v>
      </c>
      <c r="GF47" s="221"/>
      <c r="GG47" s="221"/>
      <c r="GH47" s="221"/>
      <c r="GI47" s="221"/>
      <c r="GJ47" s="221">
        <v>5</v>
      </c>
      <c r="GK47" s="221">
        <v>8</v>
      </c>
      <c r="GL47" s="221">
        <v>1</v>
      </c>
      <c r="GM47" s="221">
        <v>58</v>
      </c>
      <c r="GN47" s="221">
        <v>5</v>
      </c>
      <c r="GO47" s="221">
        <v>15</v>
      </c>
      <c r="GP47" s="221"/>
      <c r="GQ47" s="221"/>
      <c r="GR47" s="221">
        <v>6</v>
      </c>
      <c r="GS47" s="221">
        <v>1</v>
      </c>
      <c r="GT47" s="221">
        <v>147</v>
      </c>
    </row>
    <row r="48" spans="1:202" ht="15" x14ac:dyDescent="0.25">
      <c r="A48" s="189">
        <v>42401</v>
      </c>
      <c r="B48" s="219"/>
      <c r="C48" s="219"/>
      <c r="D48" s="219">
        <v>2</v>
      </c>
      <c r="E48" s="219">
        <v>12</v>
      </c>
      <c r="F48" s="219">
        <v>2</v>
      </c>
      <c r="G48" s="219">
        <v>6</v>
      </c>
      <c r="H48" s="219">
        <v>1</v>
      </c>
      <c r="I48" s="219"/>
      <c r="J48" s="219">
        <v>2</v>
      </c>
      <c r="K48" s="219"/>
      <c r="L48" s="219">
        <v>1</v>
      </c>
      <c r="M48" s="219"/>
      <c r="N48" s="219"/>
      <c r="O48" s="219">
        <v>1</v>
      </c>
      <c r="P48" s="219"/>
      <c r="Q48" s="219">
        <v>3</v>
      </c>
      <c r="R48" s="219">
        <v>2</v>
      </c>
      <c r="S48" s="219">
        <v>12</v>
      </c>
      <c r="T48" s="219">
        <v>1</v>
      </c>
      <c r="U48" s="219">
        <v>13</v>
      </c>
      <c r="V48" s="219"/>
      <c r="W48" s="219"/>
      <c r="X48" s="219">
        <v>2</v>
      </c>
      <c r="Y48" s="219">
        <v>60</v>
      </c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>
        <v>1</v>
      </c>
      <c r="BP48" s="219"/>
      <c r="BQ48" s="219"/>
      <c r="BR48" s="219"/>
      <c r="BS48" s="219"/>
      <c r="BT48" s="219"/>
      <c r="BU48" s="219">
        <v>1</v>
      </c>
      <c r="BV48" s="219"/>
      <c r="BW48" s="219"/>
      <c r="BX48" s="219"/>
      <c r="BY48" s="219"/>
      <c r="BZ48" s="219">
        <v>5</v>
      </c>
      <c r="CA48" s="219">
        <v>2</v>
      </c>
      <c r="CB48" s="219">
        <v>1</v>
      </c>
      <c r="CC48" s="219"/>
      <c r="CD48" s="219">
        <v>10</v>
      </c>
      <c r="CE48" s="219"/>
      <c r="CF48" s="219"/>
      <c r="CG48" s="219">
        <v>1</v>
      </c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>
        <v>1</v>
      </c>
      <c r="CW48" s="219"/>
      <c r="CX48" s="219">
        <v>1</v>
      </c>
      <c r="CY48" s="219">
        <v>1</v>
      </c>
      <c r="CZ48" s="219"/>
      <c r="DA48" s="219"/>
      <c r="DB48" s="219"/>
      <c r="DC48" s="219"/>
      <c r="DD48" s="219"/>
      <c r="DE48" s="219"/>
      <c r="DF48" s="219"/>
      <c r="DG48" s="219">
        <v>1</v>
      </c>
      <c r="DH48" s="219"/>
      <c r="DI48" s="219"/>
      <c r="DJ48" s="219"/>
      <c r="DK48" s="219"/>
      <c r="DL48" s="219">
        <v>3</v>
      </c>
      <c r="DM48" s="219">
        <v>1</v>
      </c>
      <c r="DN48" s="219"/>
      <c r="DO48" s="219"/>
      <c r="DP48" s="219"/>
      <c r="DQ48" s="219">
        <v>7</v>
      </c>
      <c r="DR48" s="219">
        <v>1</v>
      </c>
      <c r="DS48" s="219"/>
      <c r="DT48" s="219">
        <v>5</v>
      </c>
      <c r="DU48" s="219">
        <v>15</v>
      </c>
      <c r="DV48" s="219">
        <v>3</v>
      </c>
      <c r="DW48" s="219">
        <v>2</v>
      </c>
      <c r="DX48" s="219"/>
      <c r="DY48" s="219"/>
      <c r="DZ48" s="219">
        <v>1</v>
      </c>
      <c r="EA48" s="219">
        <v>3</v>
      </c>
      <c r="EB48" s="219"/>
      <c r="EC48" s="219">
        <v>3</v>
      </c>
      <c r="ED48" s="219">
        <v>3</v>
      </c>
      <c r="EE48" s="219"/>
      <c r="EF48" s="219"/>
      <c r="EG48" s="219"/>
      <c r="EH48" s="219"/>
      <c r="EI48" s="219"/>
      <c r="EJ48" s="219">
        <v>2</v>
      </c>
      <c r="EK48" s="219"/>
      <c r="EL48" s="219">
        <v>31</v>
      </c>
      <c r="EM48" s="219">
        <v>7</v>
      </c>
      <c r="EN48" s="219">
        <v>4</v>
      </c>
      <c r="EO48" s="219"/>
      <c r="EP48" s="219"/>
      <c r="EQ48" s="219">
        <v>3</v>
      </c>
      <c r="ER48" s="219"/>
      <c r="ES48" s="219">
        <v>83</v>
      </c>
      <c r="ET48" s="219"/>
      <c r="EU48" s="219"/>
      <c r="EV48" s="219">
        <v>4</v>
      </c>
      <c r="EW48" s="219">
        <v>7</v>
      </c>
      <c r="EX48" s="219"/>
      <c r="EY48" s="219">
        <v>1</v>
      </c>
      <c r="EZ48" s="219">
        <v>3</v>
      </c>
      <c r="FA48" s="219"/>
      <c r="FB48" s="219"/>
      <c r="FC48" s="219">
        <v>2</v>
      </c>
      <c r="FD48" s="219"/>
      <c r="FE48" s="219">
        <v>3</v>
      </c>
      <c r="FF48" s="219">
        <v>3</v>
      </c>
      <c r="FG48" s="219"/>
      <c r="FH48" s="219">
        <v>1</v>
      </c>
      <c r="FI48" s="219">
        <v>1</v>
      </c>
      <c r="FJ48" s="219">
        <v>3</v>
      </c>
      <c r="FK48" s="219">
        <v>25</v>
      </c>
      <c r="FL48" s="219">
        <v>3</v>
      </c>
      <c r="FM48" s="219">
        <v>9</v>
      </c>
      <c r="FN48" s="219"/>
      <c r="FO48" s="219"/>
      <c r="FP48" s="219">
        <v>2</v>
      </c>
      <c r="FQ48" s="219"/>
      <c r="FR48" s="219">
        <v>67</v>
      </c>
      <c r="FS48" s="221">
        <v>1</v>
      </c>
      <c r="FT48" s="221">
        <v>1</v>
      </c>
      <c r="FU48" s="221">
        <v>12</v>
      </c>
      <c r="FV48" s="221">
        <v>35</v>
      </c>
      <c r="FW48" s="221">
        <v>6</v>
      </c>
      <c r="FX48" s="221">
        <v>9</v>
      </c>
      <c r="FY48" s="221">
        <v>4</v>
      </c>
      <c r="FZ48" s="221"/>
      <c r="GA48" s="221">
        <v>1</v>
      </c>
      <c r="GB48" s="221">
        <v>7</v>
      </c>
      <c r="GC48" s="221"/>
      <c r="GD48" s="221">
        <v>8</v>
      </c>
      <c r="GE48" s="221">
        <v>7</v>
      </c>
      <c r="GF48" s="221"/>
      <c r="GG48" s="221">
        <v>1</v>
      </c>
      <c r="GH48" s="221">
        <v>1</v>
      </c>
      <c r="GI48" s="221"/>
      <c r="GJ48" s="221">
        <v>4</v>
      </c>
      <c r="GK48" s="221">
        <v>7</v>
      </c>
      <c r="GL48" s="221"/>
      <c r="GM48" s="221">
        <v>76</v>
      </c>
      <c r="GN48" s="221">
        <v>14</v>
      </c>
      <c r="GO48" s="221">
        <v>27</v>
      </c>
      <c r="GP48" s="221"/>
      <c r="GQ48" s="221"/>
      <c r="GR48" s="221">
        <v>7</v>
      </c>
      <c r="GS48" s="221"/>
      <c r="GT48" s="221">
        <v>228</v>
      </c>
    </row>
    <row r="49" spans="1:202" ht="15" x14ac:dyDescent="0.25">
      <c r="A49" s="189">
        <v>42430</v>
      </c>
      <c r="B49" s="219"/>
      <c r="C49" s="219"/>
      <c r="D49" s="219">
        <v>1</v>
      </c>
      <c r="E49" s="219">
        <v>4</v>
      </c>
      <c r="F49" s="219">
        <v>1</v>
      </c>
      <c r="G49" s="219"/>
      <c r="H49" s="219"/>
      <c r="I49" s="219">
        <v>1</v>
      </c>
      <c r="J49" s="219">
        <v>2</v>
      </c>
      <c r="K49" s="219"/>
      <c r="L49" s="219"/>
      <c r="M49" s="219"/>
      <c r="N49" s="219"/>
      <c r="O49" s="219"/>
      <c r="P49" s="219"/>
      <c r="Q49" s="219"/>
      <c r="R49" s="219"/>
      <c r="S49" s="219">
        <v>5</v>
      </c>
      <c r="T49" s="219">
        <v>2</v>
      </c>
      <c r="U49" s="219">
        <v>1</v>
      </c>
      <c r="V49" s="219"/>
      <c r="W49" s="219"/>
      <c r="X49" s="219">
        <v>1</v>
      </c>
      <c r="Y49" s="219">
        <v>18</v>
      </c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>
        <v>1</v>
      </c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>
        <v>5</v>
      </c>
      <c r="BI49" s="219">
        <v>2</v>
      </c>
      <c r="BJ49" s="219"/>
      <c r="BK49" s="219"/>
      <c r="BL49" s="219"/>
      <c r="BM49" s="219">
        <v>8</v>
      </c>
      <c r="BN49" s="219"/>
      <c r="BO49" s="219"/>
      <c r="BP49" s="219">
        <v>1</v>
      </c>
      <c r="BQ49" s="219"/>
      <c r="BR49" s="219"/>
      <c r="BS49" s="219"/>
      <c r="BT49" s="219"/>
      <c r="BU49" s="219"/>
      <c r="BV49" s="219"/>
      <c r="BW49" s="219"/>
      <c r="BX49" s="219"/>
      <c r="BY49" s="219"/>
      <c r="BZ49" s="219">
        <v>3</v>
      </c>
      <c r="CA49" s="219"/>
      <c r="CB49" s="219">
        <v>2</v>
      </c>
      <c r="CC49" s="219"/>
      <c r="CD49" s="219">
        <v>6</v>
      </c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>
        <v>1</v>
      </c>
      <c r="DH49" s="219"/>
      <c r="DI49" s="219"/>
      <c r="DJ49" s="219"/>
      <c r="DK49" s="219"/>
      <c r="DL49" s="219"/>
      <c r="DM49" s="219">
        <v>1</v>
      </c>
      <c r="DN49" s="219"/>
      <c r="DO49" s="219"/>
      <c r="DP49" s="219"/>
      <c r="DQ49" s="219">
        <v>2</v>
      </c>
      <c r="DR49" s="219">
        <v>1</v>
      </c>
      <c r="DS49" s="219"/>
      <c r="DT49" s="219">
        <v>1</v>
      </c>
      <c r="DU49" s="219">
        <v>6</v>
      </c>
      <c r="DV49" s="219"/>
      <c r="DW49" s="219"/>
      <c r="DX49" s="219"/>
      <c r="DY49" s="219"/>
      <c r="DZ49" s="219"/>
      <c r="EA49" s="219"/>
      <c r="EB49" s="219"/>
      <c r="EC49" s="219"/>
      <c r="ED49" s="219"/>
      <c r="EE49" s="219">
        <v>1</v>
      </c>
      <c r="EF49" s="219">
        <v>1</v>
      </c>
      <c r="EG49" s="219"/>
      <c r="EH49" s="219"/>
      <c r="EI49" s="219"/>
      <c r="EJ49" s="219">
        <v>1</v>
      </c>
      <c r="EK49" s="219"/>
      <c r="EL49" s="219">
        <v>21</v>
      </c>
      <c r="EM49" s="219">
        <v>4</v>
      </c>
      <c r="EN49" s="219">
        <v>4</v>
      </c>
      <c r="EO49" s="219">
        <v>1</v>
      </c>
      <c r="EP49" s="219"/>
      <c r="EQ49" s="219">
        <v>1</v>
      </c>
      <c r="ER49" s="219"/>
      <c r="ES49" s="219">
        <v>42</v>
      </c>
      <c r="ET49" s="219"/>
      <c r="EU49" s="219"/>
      <c r="EV49" s="219">
        <v>5</v>
      </c>
      <c r="EW49" s="219">
        <v>3</v>
      </c>
      <c r="EX49" s="219">
        <v>1</v>
      </c>
      <c r="EY49" s="219"/>
      <c r="EZ49" s="219">
        <v>1</v>
      </c>
      <c r="FA49" s="219"/>
      <c r="FB49" s="219">
        <v>1</v>
      </c>
      <c r="FC49" s="219">
        <v>1</v>
      </c>
      <c r="FD49" s="219"/>
      <c r="FE49" s="219"/>
      <c r="FF49" s="219">
        <v>3</v>
      </c>
      <c r="FG49" s="219"/>
      <c r="FH49" s="219"/>
      <c r="FI49" s="219">
        <v>1</v>
      </c>
      <c r="FJ49" s="219">
        <v>3</v>
      </c>
      <c r="FK49" s="219">
        <v>17</v>
      </c>
      <c r="FL49" s="219"/>
      <c r="FM49" s="219">
        <v>4</v>
      </c>
      <c r="FN49" s="219">
        <v>1</v>
      </c>
      <c r="FO49" s="219"/>
      <c r="FP49" s="219">
        <v>3</v>
      </c>
      <c r="FQ49" s="219"/>
      <c r="FR49" s="219">
        <v>44</v>
      </c>
      <c r="FS49" s="221">
        <v>1</v>
      </c>
      <c r="FT49" s="221"/>
      <c r="FU49" s="221">
        <v>7</v>
      </c>
      <c r="FV49" s="221">
        <v>14</v>
      </c>
      <c r="FW49" s="221">
        <v>2</v>
      </c>
      <c r="FX49" s="221">
        <v>1</v>
      </c>
      <c r="FY49" s="221">
        <v>1</v>
      </c>
      <c r="FZ49" s="221"/>
      <c r="GA49" s="221">
        <v>2</v>
      </c>
      <c r="GB49" s="221">
        <v>3</v>
      </c>
      <c r="GC49" s="221"/>
      <c r="GD49" s="221"/>
      <c r="GE49" s="221">
        <v>4</v>
      </c>
      <c r="GF49" s="221">
        <v>1</v>
      </c>
      <c r="GG49" s="221">
        <v>1</v>
      </c>
      <c r="GH49" s="221"/>
      <c r="GI49" s="221"/>
      <c r="GJ49" s="221">
        <v>1</v>
      </c>
      <c r="GK49" s="221">
        <v>4</v>
      </c>
      <c r="GL49" s="221"/>
      <c r="GM49" s="221">
        <v>51</v>
      </c>
      <c r="GN49" s="221">
        <v>9</v>
      </c>
      <c r="GO49" s="221">
        <v>11</v>
      </c>
      <c r="GP49" s="221">
        <v>2</v>
      </c>
      <c r="GQ49" s="221"/>
      <c r="GR49" s="221">
        <v>5</v>
      </c>
      <c r="GS49" s="221"/>
      <c r="GT49" s="221">
        <v>120</v>
      </c>
    </row>
    <row r="50" spans="1:202" ht="15" x14ac:dyDescent="0.25">
      <c r="A50" s="189">
        <v>42461</v>
      </c>
      <c r="FS50" s="64" t="str">
        <f>CONCATENATE("Constabulary ",FS1)</f>
        <v>Constabulary Constabulary A Serious Non-Sexual</v>
      </c>
      <c r="FT50" s="64" t="str">
        <f t="shared" ref="FT50:GS50" si="0">CONCATENATE("Constabulary ",FT1)</f>
        <v>Constabulary Constabulary B Sexual Assault</v>
      </c>
      <c r="FU50" s="64" t="str">
        <f t="shared" si="0"/>
        <v>Constabulary Constabulary C Other Assault</v>
      </c>
      <c r="FV50" s="64" t="str">
        <f t="shared" si="0"/>
        <v>Constabulary Constabulary D Oppressive Conduct or Harassment</v>
      </c>
      <c r="FW50" s="64" t="str">
        <f t="shared" si="0"/>
        <v>Constabulary Constabulary E Unlawful/Unnecessary Arrest or Detention</v>
      </c>
      <c r="FX50" s="64" t="str">
        <f t="shared" si="0"/>
        <v>Constabulary Constabulary F Discriminatory Behaviour</v>
      </c>
      <c r="FY50" s="64" t="str">
        <f t="shared" si="0"/>
        <v>Constabulary Constabulary G Irregularity in Evidence/Perjury</v>
      </c>
      <c r="FZ50" s="64" t="str">
        <f t="shared" si="0"/>
        <v>Constabulary Constabulary General policing standards (direction and control)</v>
      </c>
      <c r="GA50" s="64" t="str">
        <f t="shared" si="0"/>
        <v>Constabulary Constabulary H Corruption or Malpractice</v>
      </c>
      <c r="GB50" s="64" t="str">
        <f t="shared" si="0"/>
        <v>Constabulary Constabulary J Mishandling of Property</v>
      </c>
      <c r="GC50" s="64" t="str">
        <f t="shared" si="0"/>
        <v>Constabulary Constabulary K Breach of Code A PACE (Stop and Search)</v>
      </c>
      <c r="GD50" s="64" t="str">
        <f t="shared" si="0"/>
        <v>Constabulary Constabulary L Breach of Code B PACE (Premises Search and Property Seizure)</v>
      </c>
      <c r="GE50" s="64" t="str">
        <f t="shared" si="0"/>
        <v>Constabulary Constabulary M Breach of Code C PACE (Detention, Treatment and Questioning)</v>
      </c>
      <c r="GF50" s="64" t="str">
        <f t="shared" si="0"/>
        <v>Constabulary Constabulary N Breach of Code D PACE (Identification Procedures)</v>
      </c>
      <c r="GG50" s="64" t="str">
        <f t="shared" si="0"/>
        <v>Constabulary Constabulary Operational (direction and control)</v>
      </c>
      <c r="GH50" s="64" t="str">
        <f t="shared" si="0"/>
        <v>Constabulary Constabulary Organisational (direction and control)</v>
      </c>
      <c r="GI50" s="64" t="str">
        <f t="shared" si="0"/>
        <v>Constabulary Constabulary P Breach of Code E PACE (Tape Recording)</v>
      </c>
      <c r="GJ50" s="64" t="str">
        <f t="shared" si="0"/>
        <v>Constabulary Constabulary Policies and Procedures (direction and control)</v>
      </c>
      <c r="GK50" s="64" t="str">
        <f t="shared" si="0"/>
        <v>Constabulary Constabulary Q Lack of Fairness and Impartiality</v>
      </c>
      <c r="GL50" s="64" t="str">
        <f t="shared" si="0"/>
        <v>Constabulary Constabulary R Multiple or Unspecified Breaches of PACE</v>
      </c>
      <c r="GM50" s="64" t="str">
        <f t="shared" si="0"/>
        <v>Constabulary Constabulary S Other Neglect or Failure in Duty</v>
      </c>
      <c r="GN50" s="64" t="str">
        <f t="shared" si="0"/>
        <v>Constabulary Constabulary T Other Irregularity in Procedure</v>
      </c>
      <c r="GO50" s="64" t="str">
        <f t="shared" si="0"/>
        <v>Constabulary Constabulary U Incivility, Impoliteness and Intolerance</v>
      </c>
      <c r="GP50" s="64" t="str">
        <f t="shared" si="0"/>
        <v>Constabulary Constabulary V Traffic Irregularity</v>
      </c>
      <c r="GQ50" s="64" t="str">
        <f t="shared" si="0"/>
        <v>Constabulary Constabulary W Other</v>
      </c>
      <c r="GR50" s="64" t="str">
        <f t="shared" si="0"/>
        <v>Constabulary Constabulary X Improper Access/Disclosure of Information</v>
      </c>
      <c r="GS50" s="64" t="str">
        <f t="shared" si="0"/>
        <v>Constabulary Constabulary Y Other Sexual Conduct</v>
      </c>
      <c r="GT50" s="64" t="str">
        <f>CONCATENATE("Constabulary ",GT1)</f>
        <v>Constabulary Constabulary ALL</v>
      </c>
    </row>
    <row r="51" spans="1:202" ht="15" x14ac:dyDescent="0.25">
      <c r="A51" s="189">
        <v>42491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N10"/>
  <sheetViews>
    <sheetView topLeftCell="AN1" workbookViewId="0">
      <selection activeCell="BE20" sqref="AO12:BE20"/>
    </sheetView>
  </sheetViews>
  <sheetFormatPr defaultRowHeight="15" x14ac:dyDescent="0.25"/>
  <cols>
    <col min="1" max="1" width="25.28515625" customWidth="1"/>
    <col min="2" max="2" width="9.28515625" style="110" customWidth="1"/>
  </cols>
  <sheetData>
    <row r="1" spans="1:66" s="110" customFormat="1" x14ac:dyDescent="0.25">
      <c r="A1" s="168" t="s">
        <v>321</v>
      </c>
      <c r="B1" s="111">
        <v>40969</v>
      </c>
      <c r="C1" s="111">
        <v>41000</v>
      </c>
      <c r="D1" s="111">
        <v>41030</v>
      </c>
      <c r="E1" s="111">
        <v>41061</v>
      </c>
      <c r="F1" s="111">
        <v>41091</v>
      </c>
      <c r="G1" s="111">
        <v>41122</v>
      </c>
      <c r="H1" s="111">
        <v>41153</v>
      </c>
      <c r="I1" s="111">
        <v>41183</v>
      </c>
      <c r="J1" s="111">
        <v>41214</v>
      </c>
      <c r="K1" s="111">
        <v>41244</v>
      </c>
      <c r="L1" s="111">
        <v>41275</v>
      </c>
      <c r="M1" s="111">
        <v>41306</v>
      </c>
      <c r="N1" s="111">
        <v>41334</v>
      </c>
      <c r="O1" s="122">
        <v>41365</v>
      </c>
      <c r="P1" s="122">
        <v>41395</v>
      </c>
      <c r="Q1" s="122">
        <v>41426</v>
      </c>
      <c r="R1" s="122">
        <v>41456</v>
      </c>
      <c r="S1" s="122">
        <v>41487</v>
      </c>
      <c r="T1" s="122">
        <v>41518</v>
      </c>
      <c r="U1" s="122">
        <v>41548</v>
      </c>
      <c r="V1" s="122">
        <v>41579</v>
      </c>
      <c r="W1" s="122">
        <v>41609</v>
      </c>
      <c r="X1" s="122">
        <v>41640</v>
      </c>
      <c r="Y1" s="122">
        <v>41671</v>
      </c>
      <c r="Z1" s="122">
        <v>41699</v>
      </c>
      <c r="AA1" s="122">
        <v>41730</v>
      </c>
      <c r="AB1" s="122">
        <v>41760</v>
      </c>
      <c r="AC1" s="122">
        <v>41791</v>
      </c>
      <c r="AD1" s="122">
        <v>41821</v>
      </c>
      <c r="AE1" s="171">
        <v>41852</v>
      </c>
      <c r="AF1" s="179">
        <v>41883</v>
      </c>
      <c r="AG1" s="180">
        <v>41913</v>
      </c>
      <c r="AH1" s="181">
        <v>41944</v>
      </c>
      <c r="AI1" s="182">
        <v>41974</v>
      </c>
      <c r="AJ1" s="182">
        <v>42005</v>
      </c>
      <c r="AK1" s="182">
        <v>42036</v>
      </c>
      <c r="AL1" s="182">
        <v>42064</v>
      </c>
      <c r="AM1" s="182">
        <v>42095</v>
      </c>
      <c r="AN1" s="182">
        <v>42125</v>
      </c>
      <c r="AO1" s="182">
        <v>42156</v>
      </c>
      <c r="AP1" s="182">
        <v>42186</v>
      </c>
      <c r="AQ1" s="186">
        <v>42217</v>
      </c>
      <c r="AR1" s="186">
        <v>42248</v>
      </c>
      <c r="AS1" s="186">
        <v>42278</v>
      </c>
      <c r="AT1" s="186">
        <v>42309</v>
      </c>
      <c r="AU1" s="186">
        <v>42339</v>
      </c>
      <c r="AV1" s="192">
        <v>42370</v>
      </c>
      <c r="AW1" s="201">
        <v>42401</v>
      </c>
      <c r="AX1" s="222">
        <v>42430</v>
      </c>
      <c r="AY1" s="222">
        <v>42461</v>
      </c>
      <c r="AZ1" s="222">
        <v>42491</v>
      </c>
      <c r="BA1" s="222">
        <v>42522</v>
      </c>
      <c r="BB1" s="222">
        <v>42552</v>
      </c>
      <c r="BC1" s="222">
        <v>42583</v>
      </c>
      <c r="BD1" s="222">
        <v>42614</v>
      </c>
      <c r="BE1" s="222">
        <v>42644</v>
      </c>
      <c r="BF1" s="222">
        <v>42675</v>
      </c>
      <c r="BG1" s="222">
        <v>42705</v>
      </c>
      <c r="BH1" s="222">
        <v>42736</v>
      </c>
      <c r="BI1" s="222">
        <v>42767</v>
      </c>
      <c r="BJ1" s="222">
        <v>42795</v>
      </c>
      <c r="BK1" s="222">
        <v>42826</v>
      </c>
      <c r="BL1" s="222">
        <v>42856</v>
      </c>
      <c r="BM1" s="222">
        <v>42887</v>
      </c>
      <c r="BN1" s="222">
        <v>42917</v>
      </c>
    </row>
    <row r="2" spans="1:66" s="147" customFormat="1" x14ac:dyDescent="0.25">
      <c r="A2" s="164" t="s">
        <v>166</v>
      </c>
      <c r="B2" s="164">
        <v>0</v>
      </c>
      <c r="C2" s="223">
        <v>15</v>
      </c>
      <c r="D2" s="223">
        <v>32</v>
      </c>
      <c r="E2" s="223">
        <v>58</v>
      </c>
      <c r="F2" s="223">
        <v>84</v>
      </c>
      <c r="G2" s="223">
        <v>108</v>
      </c>
      <c r="H2" s="223">
        <v>127</v>
      </c>
      <c r="I2" s="223">
        <v>142</v>
      </c>
      <c r="J2" s="223">
        <v>172</v>
      </c>
      <c r="K2" s="223">
        <v>194</v>
      </c>
      <c r="L2" s="223">
        <v>211</v>
      </c>
      <c r="M2" s="223">
        <v>227</v>
      </c>
      <c r="N2" s="223">
        <v>242</v>
      </c>
      <c r="O2" s="223">
        <v>261</v>
      </c>
      <c r="P2" s="223">
        <v>285</v>
      </c>
      <c r="Q2" s="223">
        <v>302</v>
      </c>
      <c r="R2" s="223">
        <v>320</v>
      </c>
      <c r="S2" s="223">
        <v>344</v>
      </c>
      <c r="T2" s="223">
        <v>366</v>
      </c>
      <c r="U2" s="223">
        <v>390</v>
      </c>
      <c r="V2" s="223">
        <v>407</v>
      </c>
      <c r="W2" s="223">
        <v>425</v>
      </c>
      <c r="X2" s="223">
        <v>451</v>
      </c>
      <c r="Y2" s="223">
        <v>474</v>
      </c>
      <c r="Z2" s="223">
        <v>512</v>
      </c>
      <c r="AA2" s="223">
        <v>536</v>
      </c>
      <c r="AB2" s="223">
        <v>566</v>
      </c>
      <c r="AC2" s="223">
        <v>585</v>
      </c>
      <c r="AD2" s="223">
        <v>621</v>
      </c>
      <c r="AE2" s="223">
        <v>648</v>
      </c>
      <c r="AF2" s="223">
        <v>681</v>
      </c>
      <c r="AG2" s="223">
        <v>704</v>
      </c>
      <c r="AH2" s="223">
        <v>726</v>
      </c>
      <c r="AI2" s="223">
        <v>756</v>
      </c>
      <c r="AJ2" s="223">
        <v>767</v>
      </c>
      <c r="AK2" s="223">
        <v>786</v>
      </c>
      <c r="AL2" s="223">
        <v>809</v>
      </c>
      <c r="AM2" s="223">
        <v>838</v>
      </c>
      <c r="AN2" s="223">
        <v>853</v>
      </c>
      <c r="AO2" s="223">
        <v>877</v>
      </c>
      <c r="AP2" s="223">
        <v>896</v>
      </c>
      <c r="AQ2" s="223">
        <v>912</v>
      </c>
      <c r="AR2" s="223">
        <v>939</v>
      </c>
      <c r="AS2" s="223">
        <v>961</v>
      </c>
      <c r="AT2" s="223">
        <v>979</v>
      </c>
      <c r="AU2" s="223">
        <v>1000</v>
      </c>
      <c r="AV2" s="223">
        <v>1019</v>
      </c>
      <c r="AW2" s="223">
        <v>1050</v>
      </c>
      <c r="AX2" s="223">
        <v>1062</v>
      </c>
    </row>
    <row r="3" spans="1:66" s="147" customFormat="1" x14ac:dyDescent="0.25">
      <c r="A3" s="165" t="s">
        <v>36</v>
      </c>
      <c r="B3" s="165">
        <v>0</v>
      </c>
      <c r="C3" s="223">
        <v>1</v>
      </c>
      <c r="D3" s="223">
        <v>1</v>
      </c>
      <c r="E3" s="223">
        <v>4</v>
      </c>
      <c r="F3" s="223">
        <v>4</v>
      </c>
      <c r="G3" s="223">
        <v>5</v>
      </c>
      <c r="H3" s="223">
        <v>7</v>
      </c>
      <c r="I3" s="223">
        <v>10</v>
      </c>
      <c r="J3" s="223">
        <v>13</v>
      </c>
      <c r="K3" s="223">
        <v>14</v>
      </c>
      <c r="L3" s="223">
        <v>17</v>
      </c>
      <c r="M3" s="223">
        <v>19</v>
      </c>
      <c r="N3" s="223">
        <v>19</v>
      </c>
      <c r="O3" s="223">
        <v>20</v>
      </c>
      <c r="P3" s="223">
        <v>24</v>
      </c>
      <c r="Q3" s="223">
        <v>24</v>
      </c>
      <c r="R3" s="223">
        <v>28</v>
      </c>
      <c r="S3" s="223">
        <v>33</v>
      </c>
      <c r="T3" s="223">
        <v>35</v>
      </c>
      <c r="U3" s="223">
        <v>40</v>
      </c>
      <c r="V3" s="223">
        <v>43</v>
      </c>
      <c r="W3" s="223">
        <v>45</v>
      </c>
      <c r="X3" s="223">
        <v>45</v>
      </c>
      <c r="Y3" s="223">
        <v>49</v>
      </c>
      <c r="Z3" s="223">
        <v>51</v>
      </c>
      <c r="AA3" s="223">
        <v>51</v>
      </c>
      <c r="AB3" s="223">
        <v>51</v>
      </c>
      <c r="AC3" s="223">
        <v>51</v>
      </c>
      <c r="AD3" s="223">
        <v>51</v>
      </c>
      <c r="AE3" s="223">
        <v>51</v>
      </c>
      <c r="AF3" s="223">
        <v>51</v>
      </c>
      <c r="AG3" s="223">
        <v>51</v>
      </c>
      <c r="AH3" s="223">
        <v>51</v>
      </c>
      <c r="AI3" s="223">
        <v>51</v>
      </c>
      <c r="AJ3" s="223">
        <v>51</v>
      </c>
      <c r="AK3" s="223">
        <v>51</v>
      </c>
      <c r="AL3" s="223">
        <v>51</v>
      </c>
      <c r="AM3" s="223">
        <v>51</v>
      </c>
      <c r="AN3" s="223">
        <v>51</v>
      </c>
      <c r="AO3" s="223">
        <v>51</v>
      </c>
      <c r="AP3" s="223">
        <v>51</v>
      </c>
      <c r="AQ3" s="223">
        <v>51</v>
      </c>
      <c r="AR3" s="223">
        <v>51</v>
      </c>
      <c r="AS3" s="223">
        <v>51</v>
      </c>
      <c r="AT3" s="223">
        <v>51</v>
      </c>
      <c r="AU3" s="223">
        <v>51</v>
      </c>
      <c r="AV3" s="223">
        <v>51</v>
      </c>
      <c r="AW3" s="223">
        <v>51</v>
      </c>
      <c r="AX3" s="223">
        <v>51</v>
      </c>
    </row>
    <row r="4" spans="1:66" s="147" customFormat="1" x14ac:dyDescent="0.25">
      <c r="A4" s="165" t="s">
        <v>289</v>
      </c>
      <c r="B4" s="165">
        <v>0</v>
      </c>
      <c r="C4" s="223">
        <v>0</v>
      </c>
      <c r="D4" s="223">
        <v>1</v>
      </c>
      <c r="E4" s="223">
        <v>1</v>
      </c>
      <c r="F4" s="223">
        <v>2</v>
      </c>
      <c r="G4" s="223">
        <v>3</v>
      </c>
      <c r="H4" s="223">
        <v>4</v>
      </c>
      <c r="I4" s="223">
        <v>6</v>
      </c>
      <c r="J4" s="223">
        <v>8</v>
      </c>
      <c r="K4" s="223">
        <v>9</v>
      </c>
      <c r="L4" s="223">
        <v>14</v>
      </c>
      <c r="M4" s="223">
        <v>14</v>
      </c>
      <c r="N4" s="223">
        <v>19</v>
      </c>
      <c r="O4" s="223">
        <v>20</v>
      </c>
      <c r="P4" s="223">
        <v>21</v>
      </c>
      <c r="Q4" s="223">
        <v>25</v>
      </c>
      <c r="R4" s="223">
        <v>26</v>
      </c>
      <c r="S4" s="223">
        <v>29</v>
      </c>
      <c r="T4" s="223">
        <v>32</v>
      </c>
      <c r="U4" s="223">
        <v>34</v>
      </c>
      <c r="V4" s="223">
        <v>36</v>
      </c>
      <c r="W4" s="223">
        <v>37</v>
      </c>
      <c r="X4" s="223">
        <v>39</v>
      </c>
      <c r="Y4" s="223">
        <v>40</v>
      </c>
      <c r="Z4" s="223">
        <v>42</v>
      </c>
      <c r="AA4" s="223">
        <v>45</v>
      </c>
      <c r="AB4" s="223">
        <v>47</v>
      </c>
      <c r="AC4" s="223">
        <v>50</v>
      </c>
      <c r="AD4" s="223">
        <v>52</v>
      </c>
      <c r="AE4" s="223">
        <v>52</v>
      </c>
      <c r="AF4" s="223">
        <v>55</v>
      </c>
      <c r="AG4" s="223">
        <v>59</v>
      </c>
      <c r="AH4" s="223">
        <v>61</v>
      </c>
      <c r="AI4" s="223">
        <v>61</v>
      </c>
      <c r="AJ4" s="223">
        <v>63</v>
      </c>
      <c r="AK4" s="223">
        <v>64</v>
      </c>
      <c r="AL4" s="223">
        <v>66</v>
      </c>
      <c r="AM4" s="223">
        <v>71</v>
      </c>
      <c r="AN4" s="223">
        <v>73</v>
      </c>
      <c r="AO4" s="223">
        <v>78</v>
      </c>
      <c r="AP4" s="223">
        <v>80</v>
      </c>
      <c r="AQ4" s="223">
        <v>85</v>
      </c>
      <c r="AR4" s="223">
        <v>86</v>
      </c>
      <c r="AS4" s="223">
        <v>87</v>
      </c>
      <c r="AT4" s="223">
        <v>87</v>
      </c>
      <c r="AU4" s="223">
        <v>87</v>
      </c>
      <c r="AV4" s="223">
        <v>91</v>
      </c>
      <c r="AW4" s="223">
        <v>92</v>
      </c>
      <c r="AX4" s="223">
        <v>96</v>
      </c>
    </row>
    <row r="5" spans="1:66" s="147" customFormat="1" x14ac:dyDescent="0.25">
      <c r="A5" s="165" t="s">
        <v>287</v>
      </c>
      <c r="B5" s="165">
        <v>0</v>
      </c>
      <c r="C5" s="223">
        <v>2</v>
      </c>
      <c r="D5" s="223">
        <v>5</v>
      </c>
      <c r="E5" s="223">
        <v>9</v>
      </c>
      <c r="F5" s="223">
        <v>13</v>
      </c>
      <c r="G5" s="223">
        <v>16</v>
      </c>
      <c r="H5" s="223">
        <v>19</v>
      </c>
      <c r="I5" s="223">
        <v>19</v>
      </c>
      <c r="J5" s="223">
        <v>21</v>
      </c>
      <c r="K5" s="223">
        <v>22</v>
      </c>
      <c r="L5" s="223">
        <v>22</v>
      </c>
      <c r="M5" s="223">
        <v>23</v>
      </c>
      <c r="N5" s="223">
        <v>28</v>
      </c>
      <c r="O5" s="223">
        <v>30</v>
      </c>
      <c r="P5" s="223">
        <v>32</v>
      </c>
      <c r="Q5" s="223">
        <v>35</v>
      </c>
      <c r="R5" s="223">
        <v>37</v>
      </c>
      <c r="S5" s="223">
        <v>42</v>
      </c>
      <c r="T5" s="223">
        <v>45</v>
      </c>
      <c r="U5" s="223">
        <v>46</v>
      </c>
      <c r="V5" s="223">
        <v>47</v>
      </c>
      <c r="W5" s="223">
        <v>51</v>
      </c>
      <c r="X5" s="223">
        <v>55</v>
      </c>
      <c r="Y5" s="223">
        <v>56</v>
      </c>
      <c r="Z5" s="223">
        <v>59</v>
      </c>
      <c r="AA5" s="223">
        <v>60</v>
      </c>
      <c r="AB5" s="223">
        <v>63</v>
      </c>
      <c r="AC5" s="223">
        <v>65</v>
      </c>
      <c r="AD5" s="223">
        <v>70</v>
      </c>
      <c r="AE5" s="223">
        <v>73</v>
      </c>
      <c r="AF5" s="223">
        <v>79</v>
      </c>
      <c r="AG5" s="223">
        <v>85</v>
      </c>
      <c r="AH5" s="223">
        <v>87</v>
      </c>
      <c r="AI5" s="223">
        <v>89</v>
      </c>
      <c r="AJ5" s="223">
        <v>91</v>
      </c>
      <c r="AK5" s="223">
        <v>92</v>
      </c>
      <c r="AL5" s="223">
        <v>95</v>
      </c>
      <c r="AM5" s="223">
        <v>97</v>
      </c>
      <c r="AN5" s="223">
        <v>99</v>
      </c>
      <c r="AO5" s="223">
        <v>103</v>
      </c>
      <c r="AP5" s="223">
        <v>106</v>
      </c>
      <c r="AQ5" s="223">
        <v>111</v>
      </c>
      <c r="AR5" s="223">
        <v>114</v>
      </c>
      <c r="AS5" s="223">
        <v>117</v>
      </c>
      <c r="AT5" s="223">
        <v>119</v>
      </c>
      <c r="AU5" s="223">
        <v>120</v>
      </c>
      <c r="AV5" s="223">
        <v>124</v>
      </c>
      <c r="AW5" s="223">
        <v>127</v>
      </c>
      <c r="AX5" s="223">
        <v>130</v>
      </c>
    </row>
    <row r="6" spans="1:66" s="147" customFormat="1" x14ac:dyDescent="0.25">
      <c r="A6" s="165" t="s">
        <v>288</v>
      </c>
      <c r="B6" s="165">
        <v>0</v>
      </c>
      <c r="C6" s="223">
        <v>0</v>
      </c>
      <c r="D6" s="223">
        <v>0</v>
      </c>
      <c r="E6" s="223">
        <v>0</v>
      </c>
      <c r="F6" s="223">
        <v>0</v>
      </c>
      <c r="G6" s="223">
        <v>0</v>
      </c>
      <c r="H6" s="223">
        <v>0</v>
      </c>
      <c r="I6" s="223">
        <v>1</v>
      </c>
      <c r="J6" s="223">
        <v>2</v>
      </c>
      <c r="K6" s="223">
        <v>4</v>
      </c>
      <c r="L6" s="223">
        <v>5</v>
      </c>
      <c r="M6" s="223">
        <v>5</v>
      </c>
      <c r="N6" s="223">
        <v>6</v>
      </c>
      <c r="O6" s="223">
        <v>8</v>
      </c>
      <c r="P6" s="223">
        <v>9</v>
      </c>
      <c r="Q6" s="223">
        <v>9</v>
      </c>
      <c r="R6" s="223">
        <v>11</v>
      </c>
      <c r="S6" s="223">
        <v>11</v>
      </c>
      <c r="T6" s="223">
        <v>12</v>
      </c>
      <c r="U6" s="223">
        <v>12</v>
      </c>
      <c r="V6" s="223">
        <v>13</v>
      </c>
      <c r="W6" s="223">
        <v>13</v>
      </c>
      <c r="X6" s="223">
        <v>14</v>
      </c>
      <c r="Y6" s="223">
        <v>19</v>
      </c>
      <c r="Z6" s="223">
        <v>20</v>
      </c>
      <c r="AA6" s="223">
        <v>23</v>
      </c>
      <c r="AB6" s="223">
        <v>27</v>
      </c>
      <c r="AC6" s="223">
        <v>29</v>
      </c>
      <c r="AD6" s="223">
        <v>35</v>
      </c>
      <c r="AE6" s="223">
        <v>41</v>
      </c>
      <c r="AF6" s="223">
        <v>45</v>
      </c>
      <c r="AG6" s="223">
        <v>48</v>
      </c>
      <c r="AH6" s="223">
        <v>54</v>
      </c>
      <c r="AI6" s="223">
        <v>57</v>
      </c>
      <c r="AJ6" s="223">
        <v>61</v>
      </c>
      <c r="AK6" s="223">
        <v>66</v>
      </c>
      <c r="AL6" s="223">
        <v>66</v>
      </c>
      <c r="AM6" s="223">
        <v>67</v>
      </c>
      <c r="AN6" s="223">
        <v>70</v>
      </c>
      <c r="AO6" s="223">
        <v>71</v>
      </c>
      <c r="AP6" s="223">
        <v>71</v>
      </c>
      <c r="AQ6" s="223">
        <v>72</v>
      </c>
      <c r="AR6" s="223">
        <v>74</v>
      </c>
      <c r="AS6" s="223">
        <v>76</v>
      </c>
      <c r="AT6" s="223">
        <v>78</v>
      </c>
      <c r="AU6" s="223">
        <v>80</v>
      </c>
      <c r="AV6" s="223">
        <v>82</v>
      </c>
      <c r="AW6" s="223">
        <v>82</v>
      </c>
      <c r="AX6" s="223">
        <v>82</v>
      </c>
    </row>
    <row r="7" spans="1:66" s="147" customFormat="1" x14ac:dyDescent="0.25">
      <c r="A7" s="165" t="s">
        <v>236</v>
      </c>
      <c r="B7" s="165">
        <v>0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223">
        <v>0</v>
      </c>
      <c r="W7" s="223">
        <v>0</v>
      </c>
      <c r="X7" s="223">
        <v>0</v>
      </c>
      <c r="Y7" s="223">
        <v>0</v>
      </c>
      <c r="Z7" s="223">
        <v>1</v>
      </c>
      <c r="AA7" s="223">
        <v>3</v>
      </c>
      <c r="AB7" s="223">
        <v>4</v>
      </c>
      <c r="AC7" s="223">
        <v>10</v>
      </c>
      <c r="AD7" s="223">
        <v>14</v>
      </c>
      <c r="AE7" s="223">
        <v>19</v>
      </c>
      <c r="AF7" s="223">
        <v>23</v>
      </c>
      <c r="AG7" s="223">
        <v>26</v>
      </c>
      <c r="AH7" s="223">
        <v>29</v>
      </c>
      <c r="AI7" s="223">
        <v>33</v>
      </c>
      <c r="AJ7" s="223">
        <v>39</v>
      </c>
      <c r="AK7" s="223">
        <v>41</v>
      </c>
      <c r="AL7" s="223">
        <v>49</v>
      </c>
      <c r="AM7" s="223">
        <v>51</v>
      </c>
      <c r="AN7" s="223">
        <v>52</v>
      </c>
      <c r="AO7" s="223">
        <v>55</v>
      </c>
      <c r="AP7" s="223">
        <v>57</v>
      </c>
      <c r="AQ7" s="223">
        <v>58</v>
      </c>
      <c r="AR7" s="223">
        <v>61</v>
      </c>
      <c r="AS7" s="223">
        <v>65</v>
      </c>
      <c r="AT7" s="223">
        <v>68</v>
      </c>
      <c r="AU7" s="223">
        <v>74</v>
      </c>
      <c r="AV7" s="223">
        <v>81</v>
      </c>
      <c r="AW7" s="223">
        <v>84</v>
      </c>
      <c r="AX7" s="223">
        <v>85</v>
      </c>
    </row>
    <row r="8" spans="1:66" s="147" customFormat="1" x14ac:dyDescent="0.25">
      <c r="A8" s="165" t="s">
        <v>165</v>
      </c>
      <c r="B8" s="165">
        <v>0</v>
      </c>
      <c r="C8" s="223">
        <v>14</v>
      </c>
      <c r="D8" s="223">
        <v>25</v>
      </c>
      <c r="E8" s="223">
        <v>41</v>
      </c>
      <c r="F8" s="223">
        <v>55</v>
      </c>
      <c r="G8" s="223">
        <v>70</v>
      </c>
      <c r="H8" s="223">
        <v>91</v>
      </c>
      <c r="I8" s="223">
        <v>112</v>
      </c>
      <c r="J8" s="223">
        <v>137</v>
      </c>
      <c r="K8" s="223">
        <v>157</v>
      </c>
      <c r="L8" s="223">
        <v>177</v>
      </c>
      <c r="M8" s="223">
        <v>192</v>
      </c>
      <c r="N8" s="223">
        <v>212</v>
      </c>
      <c r="O8" s="223">
        <v>228</v>
      </c>
      <c r="P8" s="223">
        <v>251</v>
      </c>
      <c r="Q8" s="223">
        <v>270</v>
      </c>
      <c r="R8" s="223">
        <v>301</v>
      </c>
      <c r="S8" s="223">
        <v>326</v>
      </c>
      <c r="T8" s="223">
        <v>345</v>
      </c>
      <c r="U8" s="223">
        <v>366</v>
      </c>
      <c r="V8" s="223">
        <v>375</v>
      </c>
      <c r="W8" s="223">
        <v>397</v>
      </c>
      <c r="X8" s="223">
        <v>421</v>
      </c>
      <c r="Y8" s="223">
        <v>439</v>
      </c>
      <c r="Z8" s="223">
        <v>471</v>
      </c>
      <c r="AA8" s="223">
        <v>492</v>
      </c>
      <c r="AB8" s="223">
        <v>514</v>
      </c>
      <c r="AC8" s="223">
        <v>532</v>
      </c>
      <c r="AD8" s="223">
        <v>569</v>
      </c>
      <c r="AE8" s="223">
        <v>589</v>
      </c>
      <c r="AF8" s="223">
        <v>619</v>
      </c>
      <c r="AG8" s="223">
        <v>644</v>
      </c>
      <c r="AH8" s="223">
        <v>669</v>
      </c>
      <c r="AI8" s="223">
        <v>694</v>
      </c>
      <c r="AJ8" s="223">
        <v>706</v>
      </c>
      <c r="AK8" s="223">
        <v>720</v>
      </c>
      <c r="AL8" s="223">
        <v>740</v>
      </c>
      <c r="AM8" s="223">
        <v>766</v>
      </c>
      <c r="AN8" s="223">
        <v>773</v>
      </c>
      <c r="AO8" s="223">
        <v>795</v>
      </c>
      <c r="AP8" s="223">
        <v>816</v>
      </c>
      <c r="AQ8" s="223">
        <v>829</v>
      </c>
      <c r="AR8" s="223">
        <v>854</v>
      </c>
      <c r="AS8" s="223">
        <v>872</v>
      </c>
      <c r="AT8" s="223">
        <v>893</v>
      </c>
      <c r="AU8" s="223">
        <v>912</v>
      </c>
      <c r="AV8" s="223">
        <v>938</v>
      </c>
      <c r="AW8" s="223">
        <v>966</v>
      </c>
      <c r="AX8" s="223">
        <v>986</v>
      </c>
    </row>
    <row r="9" spans="1:66" s="147" customFormat="1" x14ac:dyDescent="0.25">
      <c r="A9" s="165" t="s">
        <v>164</v>
      </c>
      <c r="B9" s="165">
        <v>0</v>
      </c>
      <c r="C9" s="223">
        <v>20</v>
      </c>
      <c r="D9" s="223">
        <v>34</v>
      </c>
      <c r="E9" s="223">
        <v>50</v>
      </c>
      <c r="F9" s="223">
        <v>77</v>
      </c>
      <c r="G9" s="223">
        <v>104</v>
      </c>
      <c r="H9" s="223">
        <v>125</v>
      </c>
      <c r="I9" s="223">
        <v>142</v>
      </c>
      <c r="J9" s="223">
        <v>164</v>
      </c>
      <c r="K9" s="223">
        <v>194</v>
      </c>
      <c r="L9" s="223">
        <v>216</v>
      </c>
      <c r="M9" s="223">
        <v>231</v>
      </c>
      <c r="N9" s="223">
        <v>246</v>
      </c>
      <c r="O9" s="223">
        <v>264</v>
      </c>
      <c r="P9" s="223">
        <v>284</v>
      </c>
      <c r="Q9" s="223">
        <v>306</v>
      </c>
      <c r="R9" s="223">
        <v>332</v>
      </c>
      <c r="S9" s="223">
        <v>354</v>
      </c>
      <c r="T9" s="223">
        <v>372</v>
      </c>
      <c r="U9" s="223">
        <v>392</v>
      </c>
      <c r="V9" s="223">
        <v>402</v>
      </c>
      <c r="W9" s="223">
        <v>420</v>
      </c>
      <c r="X9" s="223">
        <v>439</v>
      </c>
      <c r="Y9" s="223">
        <v>464</v>
      </c>
      <c r="Z9" s="223">
        <v>495</v>
      </c>
      <c r="AA9" s="223">
        <v>515</v>
      </c>
      <c r="AB9" s="223">
        <v>542</v>
      </c>
      <c r="AC9" s="223">
        <v>568</v>
      </c>
      <c r="AD9" s="223">
        <v>600</v>
      </c>
      <c r="AE9" s="223">
        <v>625</v>
      </c>
      <c r="AF9" s="223">
        <v>667</v>
      </c>
      <c r="AG9" s="223">
        <v>693</v>
      </c>
      <c r="AH9" s="223">
        <v>723</v>
      </c>
      <c r="AI9" s="223">
        <v>748</v>
      </c>
      <c r="AJ9" s="223">
        <v>768</v>
      </c>
      <c r="AK9" s="223">
        <v>794</v>
      </c>
      <c r="AL9" s="223">
        <v>820</v>
      </c>
      <c r="AM9" s="223">
        <v>847</v>
      </c>
      <c r="AN9" s="223">
        <v>860</v>
      </c>
      <c r="AO9" s="223">
        <v>880</v>
      </c>
      <c r="AP9" s="223">
        <v>902</v>
      </c>
      <c r="AQ9" s="223">
        <v>923</v>
      </c>
      <c r="AR9" s="223">
        <v>946</v>
      </c>
      <c r="AS9" s="223">
        <v>974</v>
      </c>
      <c r="AT9" s="223">
        <v>1004</v>
      </c>
      <c r="AU9" s="223">
        <v>1015</v>
      </c>
      <c r="AV9" s="223">
        <v>1032</v>
      </c>
      <c r="AW9" s="223">
        <v>1050</v>
      </c>
      <c r="AX9" s="223">
        <v>1072</v>
      </c>
    </row>
    <row r="10" spans="1:66" s="147" customFormat="1" x14ac:dyDescent="0.25">
      <c r="A10" s="169" t="s">
        <v>64</v>
      </c>
      <c r="B10" s="169">
        <v>0</v>
      </c>
      <c r="C10" s="223">
        <v>52</v>
      </c>
      <c r="D10" s="223">
        <v>98</v>
      </c>
      <c r="E10" s="223">
        <v>163</v>
      </c>
      <c r="F10" s="223">
        <v>235</v>
      </c>
      <c r="G10" s="223">
        <v>306</v>
      </c>
      <c r="H10" s="223">
        <v>373</v>
      </c>
      <c r="I10" s="223">
        <v>432</v>
      </c>
      <c r="J10" s="223">
        <v>517</v>
      </c>
      <c r="K10" s="223">
        <v>594</v>
      </c>
      <c r="L10" s="223">
        <v>662</v>
      </c>
      <c r="M10" s="223">
        <v>711</v>
      </c>
      <c r="N10" s="223">
        <v>772</v>
      </c>
      <c r="O10" s="223">
        <v>831</v>
      </c>
      <c r="P10" s="223">
        <v>906</v>
      </c>
      <c r="Q10" s="223">
        <v>971</v>
      </c>
      <c r="R10" s="223">
        <v>1055</v>
      </c>
      <c r="S10" s="223">
        <v>1139</v>
      </c>
      <c r="T10" s="223">
        <v>1207</v>
      </c>
      <c r="U10" s="223">
        <v>1280</v>
      </c>
      <c r="V10" s="223">
        <v>1323</v>
      </c>
      <c r="W10" s="223">
        <v>1388</v>
      </c>
      <c r="X10" s="223">
        <v>1464</v>
      </c>
      <c r="Y10" s="223">
        <v>1541</v>
      </c>
      <c r="Z10" s="223">
        <v>1651</v>
      </c>
      <c r="AA10" s="223">
        <v>1725</v>
      </c>
      <c r="AB10" s="223">
        <v>1814</v>
      </c>
      <c r="AC10" s="223">
        <v>1890</v>
      </c>
      <c r="AD10" s="223">
        <v>2012</v>
      </c>
      <c r="AE10" s="223">
        <v>2098</v>
      </c>
      <c r="AF10" s="223">
        <v>2220</v>
      </c>
      <c r="AG10" s="223">
        <v>2310</v>
      </c>
      <c r="AH10" s="223">
        <v>2400</v>
      </c>
      <c r="AI10" s="223">
        <v>2489</v>
      </c>
      <c r="AJ10" s="223">
        <v>2546</v>
      </c>
      <c r="AK10" s="223">
        <v>2614</v>
      </c>
      <c r="AL10" s="223">
        <v>2696</v>
      </c>
      <c r="AM10" s="223">
        <v>2788</v>
      </c>
      <c r="AN10" s="223">
        <v>2831</v>
      </c>
      <c r="AO10" s="223">
        <v>2910</v>
      </c>
      <c r="AP10" s="223">
        <v>2979</v>
      </c>
      <c r="AQ10" s="223">
        <v>3041</v>
      </c>
      <c r="AR10" s="223">
        <v>3125</v>
      </c>
      <c r="AS10" s="223">
        <v>3203</v>
      </c>
      <c r="AT10" s="223">
        <v>3279</v>
      </c>
      <c r="AU10" s="223">
        <v>3339</v>
      </c>
      <c r="AV10" s="223">
        <v>3418</v>
      </c>
      <c r="AW10" s="223">
        <v>3502</v>
      </c>
      <c r="AX10" s="223">
        <v>3564</v>
      </c>
    </row>
  </sheetData>
  <sortState ref="A2:XFD28">
    <sortCondition ref="A2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W118"/>
  <sheetViews>
    <sheetView showGridLines="0" showRowColHeaders="0" zoomScaleNormal="100" workbookViewId="0">
      <selection activeCell="J13" sqref="J13"/>
    </sheetView>
  </sheetViews>
  <sheetFormatPr defaultRowHeight="15" x14ac:dyDescent="0.25"/>
  <cols>
    <col min="1" max="1" width="7.140625" customWidth="1"/>
    <col min="2" max="2" width="30.42578125" customWidth="1"/>
    <col min="3" max="3" width="10.85546875" customWidth="1"/>
    <col min="4" max="4" width="9.28515625" customWidth="1"/>
    <col min="5" max="5" width="15.5703125" customWidth="1"/>
    <col min="6" max="6" width="9.42578125" customWidth="1"/>
    <col min="7" max="7" width="17.28515625" customWidth="1"/>
    <col min="8" max="9" width="4.7109375" customWidth="1"/>
    <col min="13" max="13" width="103.85546875" customWidth="1"/>
  </cols>
  <sheetData>
    <row r="1" spans="1:13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 x14ac:dyDescent="0.25">
      <c r="A2" s="1"/>
      <c r="B2" s="29" t="s">
        <v>119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30" t="s">
        <v>83</v>
      </c>
      <c r="C3" s="65">
        <v>41730</v>
      </c>
      <c r="D3" s="40"/>
      <c r="E3" s="1" t="s">
        <v>2</v>
      </c>
      <c r="F3" s="253" t="s">
        <v>64</v>
      </c>
      <c r="G3" s="254"/>
      <c r="H3" s="87"/>
      <c r="I3" s="1"/>
      <c r="J3" s="1"/>
      <c r="K3" s="1"/>
      <c r="L3" s="1"/>
      <c r="M3" s="1"/>
    </row>
    <row r="4" spans="1:13" x14ac:dyDescent="0.25">
      <c r="A4" s="1"/>
      <c r="B4" s="30" t="s">
        <v>84</v>
      </c>
      <c r="C4" s="65">
        <v>42430</v>
      </c>
      <c r="D4" s="40"/>
      <c r="E4" s="88" t="s">
        <v>120</v>
      </c>
      <c r="F4" s="253" t="s">
        <v>94</v>
      </c>
      <c r="G4" s="254"/>
      <c r="H4" s="87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42" t="str">
        <f>CONCATENATE("Recorded Allegations by Month (",TEXT(C3,"mmm-yy"),"  to ",TEXT(C4,"mmm-yy"),")")</f>
        <v>Recorded Allegations by Month (Apr-14  to Mar-16)</v>
      </c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3" ht="87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3" ht="23.25" customHeight="1" x14ac:dyDescent="0.25">
      <c r="A21" s="1"/>
      <c r="B21" s="61" t="s">
        <v>2</v>
      </c>
      <c r="C21" s="57" t="s">
        <v>82</v>
      </c>
      <c r="D21" s="55" t="s">
        <v>81</v>
      </c>
      <c r="E21" s="67">
        <v>41730</v>
      </c>
      <c r="F21" s="56" t="s">
        <v>80</v>
      </c>
      <c r="G21" s="67">
        <v>42064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7.5" customHeight="1" x14ac:dyDescent="0.25">
      <c r="A22" s="1"/>
      <c r="B22" s="60"/>
      <c r="C22" s="57"/>
      <c r="D22" s="54"/>
      <c r="E22" s="53"/>
      <c r="F22" s="54"/>
      <c r="G22" s="53"/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4" customHeight="1" x14ac:dyDescent="0.25">
      <c r="A23" s="1"/>
      <c r="B23" s="69" t="s">
        <v>64</v>
      </c>
      <c r="C23" s="57" t="s">
        <v>5</v>
      </c>
      <c r="D23" s="58" t="s">
        <v>81</v>
      </c>
      <c r="E23" s="68">
        <v>42095</v>
      </c>
      <c r="F23" s="59" t="s">
        <v>80</v>
      </c>
      <c r="G23" s="68">
        <v>42430</v>
      </c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3" x14ac:dyDescent="0.25">
      <c r="A25" s="1"/>
      <c r="B25" s="2" t="s">
        <v>147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3" ht="6" customHeight="1" x14ac:dyDescent="0.2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27.75" customHeight="1" x14ac:dyDescent="0.25">
      <c r="A27" s="1"/>
      <c r="B27" s="157" t="s">
        <v>476</v>
      </c>
      <c r="C27" s="249" t="str">
        <f>CONCATENATE(TEXT(E21,"mmm-yy")," - ",TEXT(G21,"mmm-yy"))</f>
        <v>Apr-14 - Mar-15</v>
      </c>
      <c r="D27" s="250"/>
      <c r="E27" s="251" t="str">
        <f>CONCATENATE(TEXT(E23,"mmm-yy")," - ",TEXT(G23,"mmm-yy"))</f>
        <v>Apr-15 - Mar-16</v>
      </c>
      <c r="F27" s="252"/>
      <c r="G27" s="85" t="s">
        <v>3</v>
      </c>
      <c r="H27" s="1"/>
      <c r="I27" s="1"/>
      <c r="J27" s="1"/>
      <c r="K27" s="1"/>
      <c r="L27" s="1"/>
      <c r="M27" s="1"/>
    </row>
    <row r="28" spans="1:23" ht="18.75" customHeight="1" x14ac:dyDescent="0.25">
      <c r="A28" s="1"/>
      <c r="B28" s="18" t="s">
        <v>28</v>
      </c>
      <c r="C28" s="123">
        <f>(IF(ISERROR(VLOOKUP(CONCATENATE($B$23," ",$B28),'Recorded Allegations'!$A$2:$BO$883,MATCH($G$21,'Recorded Allegations'!$A$1:$BO$1,FALSE),0)
),"0",( VLOOKUP(CONCATENATE($B$23," ",$B28),'Recorded Allegations'!$A$2:$BO$883,MATCH($G$21,'Recorded Allegations'!$A$1:$BO$1,FALSE),0)
)))- (IF(ISERROR(VLOOKUP(CONCATENATE($B$23," ",$B28),'Recorded Allegations'!$A$2:$BO$883,MATCH($E$21,'Recorded Allegations'!$A$1:$BO$1,FALSE)-1,0)
),"0",( VLOOKUP(CONCATENATE($B$23," ",$B28),'Recorded Allegations'!$A$2:$BO$883,MATCH($E$21,'Recorded Allegations'!$A$1:$BO$1,FALSE)-1,0)
)))</f>
        <v>628</v>
      </c>
      <c r="D28" s="26"/>
      <c r="E28" s="25">
        <f>(IF(ISERROR(VLOOKUP(CONCATENATE($B$23," ",$B28),'Recorded Allegations'!$A$2:$BO$883,MATCH($G$23,'Recorded Allegations'!$A$1:$BO$1,FALSE),0)
),"0",( VLOOKUP(CONCATENATE($B$23," ",$B28),'Recorded Allegations'!$A$2:$BO$883,MATCH($G$23,'Recorded Allegations'!$A$1:$BO$1,FALSE),0)
)))- (IF(ISERROR(VLOOKUP(CONCATENATE($B$23," ",$B28),'Recorded Allegations'!$A$2:$BO$883,MATCH($E$23,'Recorded Allegations'!$A$1:$BO$1,FALSE)-1,0)
),"0",( VLOOKUP(CONCATENATE($B$23," ",$B28),'Recorded Allegations'!$A$2:$BO$883,MATCH($E$23,'Recorded Allegations'!$A$1:$BO$1,FALSE)-1,0)
)))</f>
        <v>679</v>
      </c>
      <c r="F28" s="27"/>
      <c r="G28" s="6">
        <f>IF(ISERROR((E28-C28)/C28),"-",(E28-C28)/C28)</f>
        <v>8.1210191082802544E-2</v>
      </c>
      <c r="H28" s="1"/>
      <c r="I28" s="1"/>
      <c r="J28" s="1"/>
      <c r="K28" s="1"/>
      <c r="L28" s="1"/>
      <c r="M28" s="1"/>
    </row>
    <row r="29" spans="1:23" ht="18.75" customHeight="1" x14ac:dyDescent="0.25">
      <c r="A29" s="1"/>
      <c r="B29" s="18" t="s">
        <v>30</v>
      </c>
      <c r="C29" s="123">
        <f>(IF(ISERROR(VLOOKUP(CONCATENATE($B$23," ",$B29),'Recorded Allegations'!$A$2:$BO$883,MATCH($G$21,'Recorded Allegations'!$A$1:$BO$1,FALSE),0)
),"0",( VLOOKUP(CONCATENATE($B$23," ",$B29),'Recorded Allegations'!$A$2:$BO$883,MATCH($G$21,'Recorded Allegations'!$A$1:$BO$1,FALSE),0)
)))- (IF(ISERROR(VLOOKUP(CONCATENATE($B$23," ",$B29),'Recorded Allegations'!$A$2:$BO$883,MATCH($E$21,'Recorded Allegations'!$A$1:$BO$1,FALSE)-1,0)
),"0",( VLOOKUP(CONCATENATE($B$23," ",$B29),'Recorded Allegations'!$A$2:$BO$883,MATCH($E$21,'Recorded Allegations'!$A$1:$BO$1,FALSE)-1,0)
)))</f>
        <v>259</v>
      </c>
      <c r="D29" s="26"/>
      <c r="E29" s="123">
        <f>(IF(ISERROR(VLOOKUP(CONCATENATE($B$23," ",$B29),'Recorded Allegations'!$A$2:$BO$883,MATCH($G$23,'Recorded Allegations'!$A$1:$BO$1,FALSE),0)
),"0",( VLOOKUP(CONCATENATE($B$23," ",$B29),'Recorded Allegations'!$A$2:$BO$883,MATCH($G$23,'Recorded Allegations'!$A$1:$BO$1,FALSE),0)
)))- (IF(ISERROR(VLOOKUP(CONCATENATE($B$23," ",$B29),'Recorded Allegations'!$A$2:$BO$883,MATCH($E$23,'Recorded Allegations'!$A$1:$BO$1,FALSE)-1,0)
),"0",( VLOOKUP(CONCATENATE($B$23," ",$B29),'Recorded Allegations'!$A$2:$BO$883,MATCH($E$23,'Recorded Allegations'!$A$1:$BO$1,FALSE)-1,0)
)))</f>
        <v>212</v>
      </c>
      <c r="F29" s="27"/>
      <c r="G29" s="6">
        <f t="shared" ref="G29:G31" si="0">IF(ISERROR((E29-C29)/C29),"-",(E29-C29)/C29)</f>
        <v>-0.18146718146718147</v>
      </c>
      <c r="H29" s="1"/>
      <c r="I29" s="1"/>
      <c r="J29" s="1"/>
      <c r="K29" s="1"/>
      <c r="L29" s="1"/>
      <c r="M29" s="1"/>
    </row>
    <row r="30" spans="1:23" ht="18.75" customHeight="1" x14ac:dyDescent="0.25">
      <c r="A30" s="1"/>
      <c r="B30" s="18" t="s">
        <v>17</v>
      </c>
      <c r="C30" s="123">
        <f>(IF(ISERROR(VLOOKUP(CONCATENATE($B$23," ",$B30),'Recorded Allegations'!$A$2:$BO$883,MATCH($G$21,'Recorded Allegations'!$A$1:$BO$1,FALSE),0)
),"0",( VLOOKUP(CONCATENATE($B$23," ",$B30),'Recorded Allegations'!$A$2:$BO$883,MATCH($G$21,'Recorded Allegations'!$A$1:$BO$1,FALSE),0)
)))- (IF(ISERROR(VLOOKUP(CONCATENATE($B$23," ",$B30),'Recorded Allegations'!$A$2:$BO$883,MATCH($E$21,'Recorded Allegations'!$A$1:$BO$1,FALSE)-1,0)
),"0",( VLOOKUP(CONCATENATE($B$23," ",$B30),'Recorded Allegations'!$A$2:$BO$883,MATCH($E$21,'Recorded Allegations'!$A$1:$BO$1,FALSE)-1,0)
)))</f>
        <v>182</v>
      </c>
      <c r="D30" s="26"/>
      <c r="E30" s="123">
        <f>(IF(ISERROR(VLOOKUP(CONCATENATE($B$23," ",$B30),'Recorded Allegations'!$A$2:$BO$883,MATCH($G$23,'Recorded Allegations'!$A$1:$BO$1,FALSE),0)
),"0",( VLOOKUP(CONCATENATE($B$23," ",$B30),'Recorded Allegations'!$A$2:$BO$883,MATCH($G$23,'Recorded Allegations'!$A$1:$BO$1,FALSE),0)
)))- (IF(ISERROR(VLOOKUP(CONCATENATE($B$23," ",$B30),'Recorded Allegations'!$A$2:$BO$883,MATCH($E$23,'Recorded Allegations'!$A$1:$BO$1,FALSE)-1,0)
),"0",( VLOOKUP(CONCATENATE($B$23," ",$B30),'Recorded Allegations'!$A$2:$BO$883,MATCH($E$23,'Recorded Allegations'!$A$1:$BO$1,FALSE)-1,0)
)))</f>
        <v>168</v>
      </c>
      <c r="F30" s="27"/>
      <c r="G30" s="6">
        <f t="shared" si="0"/>
        <v>-7.6923076923076927E-2</v>
      </c>
      <c r="H30" s="1"/>
      <c r="I30" s="1"/>
      <c r="J30" s="1"/>
      <c r="K30" s="1"/>
      <c r="L30" s="1"/>
      <c r="M30" s="1"/>
    </row>
    <row r="31" spans="1:23" ht="18.75" customHeight="1" x14ac:dyDescent="0.25">
      <c r="A31" s="1"/>
      <c r="B31" s="18" t="s">
        <v>18</v>
      </c>
      <c r="C31" s="123">
        <f>(IF(ISERROR(VLOOKUP(CONCATENATE($B$23," ",$B31),'Recorded Allegations'!$A$2:$BO$883,MATCH($G$21,'Recorded Allegations'!$A$1:$BO$1,FALSE),0)
),"0",( VLOOKUP(CONCATENATE($B$23," ",$B31),'Recorded Allegations'!$A$2:$BO$883,MATCH($G$21,'Recorded Allegations'!$A$1:$BO$1,FALSE),0)
)))- (IF(ISERROR(VLOOKUP(CONCATENATE($B$23," ",$B31),'Recorded Allegations'!$A$2:$BO$883,MATCH($E$21,'Recorded Allegations'!$A$1:$BO$1,FALSE)-1,0)
),"0",( VLOOKUP(CONCATENATE($B$23," ",$B31),'Recorded Allegations'!$A$2:$BO$883,MATCH($E$21,'Recorded Allegations'!$A$1:$BO$1,FALSE)-1,0)
)))</f>
        <v>158</v>
      </c>
      <c r="D31" s="26"/>
      <c r="E31" s="123">
        <f>(IF(ISERROR(VLOOKUP(CONCATENATE($B$23," ",$B31),'Recorded Allegations'!$A$2:$BO$883,MATCH($G$23,'Recorded Allegations'!$A$1:$BO$1,FALSE),0)
),"0",( VLOOKUP(CONCATENATE($B$23," ",$B31),'Recorded Allegations'!$A$2:$BO$883,MATCH($G$23,'Recorded Allegations'!$A$1:$BO$1,FALSE),0)
)))- (IF(ISERROR(VLOOKUP(CONCATENATE($B$23," ",$B31),'Recorded Allegations'!$A$2:$BO$883,MATCH($E$23,'Recorded Allegations'!$A$1:$BO$1,FALSE)-1,0)
),"0",( VLOOKUP(CONCATENATE($B$23," ",$B31),'Recorded Allegations'!$A$2:$BO$883,MATCH($E$23,'Recorded Allegations'!$A$1:$BO$1,FALSE)-1,0)
)))</f>
        <v>169</v>
      </c>
      <c r="F31" s="27"/>
      <c r="G31" s="6">
        <f t="shared" si="0"/>
        <v>6.9620253164556958E-2</v>
      </c>
      <c r="H31" s="1"/>
      <c r="I31" s="1"/>
      <c r="J31" s="1"/>
      <c r="K31" s="1"/>
      <c r="L31" s="1"/>
      <c r="M31" s="1"/>
    </row>
    <row r="32" spans="1:23" x14ac:dyDescent="0.25">
      <c r="A32" s="1"/>
      <c r="B32" s="7" t="s">
        <v>4</v>
      </c>
      <c r="C32" s="22">
        <f>SUM(C28:C31)</f>
        <v>1227</v>
      </c>
      <c r="D32" s="23"/>
      <c r="E32" s="22">
        <f>SUM(E28:E31)</f>
        <v>1228</v>
      </c>
      <c r="F32" s="24"/>
      <c r="G32" s="70">
        <f>IF(ISERROR((E32-C32)/C32),"-",(E32-C32)/C32)</f>
        <v>8.1499592502037486E-4</v>
      </c>
      <c r="H32" s="1"/>
      <c r="I32" s="1"/>
      <c r="J32" s="1"/>
      <c r="K32" s="1"/>
      <c r="L32" s="1"/>
      <c r="M32" s="1"/>
    </row>
    <row r="33" spans="1:13" ht="8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</sheetData>
  <sheetProtection password="BC6F" sheet="1" objects="1" scenarios="1"/>
  <mergeCells count="4">
    <mergeCell ref="F3:G3"/>
    <mergeCell ref="F4:G4"/>
    <mergeCell ref="C27:D27"/>
    <mergeCell ref="E27:F27"/>
  </mergeCells>
  <dataValidations count="3">
    <dataValidation type="list" allowBlank="1" showInputMessage="1" showErrorMessage="1" sqref="B23 H23 F3:G3">
      <formula1>Area</formula1>
    </dataValidation>
    <dataValidation type="list" allowBlank="1" showInputMessage="1" showErrorMessage="1" sqref="C3:C4 E21:E23 G21:G23">
      <formula1>Date</formula1>
    </dataValidation>
    <dataValidation type="list" allowBlank="1" showInputMessage="1" showErrorMessage="1" sqref="F4:G4">
      <formula1>AllegationType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/>
  <headerFooter>
    <oddHeader>&amp;CRESTRICTED</oddHeader>
    <oddFooter>&amp;CRESTRICTED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RANGES</vt:lpstr>
      <vt:lpstr>FrontSheet</vt:lpstr>
      <vt:lpstr>Rolling Average</vt:lpstr>
      <vt:lpstr>Recorded Cases &amp; Allegations</vt:lpstr>
      <vt:lpstr>ChartDataLookups</vt:lpstr>
      <vt:lpstr>ChartData1</vt:lpstr>
      <vt:lpstr>ChartData2</vt:lpstr>
      <vt:lpstr>Recorded Cases</vt:lpstr>
      <vt:lpstr>Control Chart &amp; Top 4</vt:lpstr>
      <vt:lpstr>Recorded Allegations</vt:lpstr>
      <vt:lpstr>Allegation Proportions</vt:lpstr>
      <vt:lpstr>Recorded Allegations Chart</vt:lpstr>
      <vt:lpstr>Allegation Outcomes</vt:lpstr>
      <vt:lpstr>Finalised Allegations</vt:lpstr>
      <vt:lpstr>Timeliness Targets</vt:lpstr>
      <vt:lpstr>Appeals</vt:lpstr>
      <vt:lpstr>Allegation_Type_2</vt:lpstr>
      <vt:lpstr>AllegationType</vt:lpstr>
      <vt:lpstr>Area</vt:lpstr>
      <vt:lpstr>Date</vt:lpstr>
      <vt:lpstr>'Control Chart &amp; Top 4'!EndDate</vt:lpstr>
      <vt:lpstr>EndDate</vt:lpstr>
      <vt:lpstr>EndDateA</vt:lpstr>
      <vt:lpstr>EndDateR</vt:lpstr>
      <vt:lpstr>'Allegation Outcomes'!Print_Area</vt:lpstr>
      <vt:lpstr>'Allegation Proportions'!Print_Area</vt:lpstr>
      <vt:lpstr>Appeals!Print_Area</vt:lpstr>
      <vt:lpstr>'Control Chart &amp; Top 4'!Print_Area</vt:lpstr>
      <vt:lpstr>FrontSheet!Print_Area</vt:lpstr>
      <vt:lpstr>'Recorded Allegations Chart'!Print_Area</vt:lpstr>
      <vt:lpstr>'Recorded Cases &amp; Allegations'!Print_Area</vt:lpstr>
      <vt:lpstr>'Rolling Average'!Print_Area</vt:lpstr>
      <vt:lpstr>'Timeliness Targets'!Print_Area</vt:lpstr>
      <vt:lpstr>'Control Chart &amp; Top 4'!StartDate</vt:lpstr>
      <vt:lpstr>StartDate</vt:lpstr>
      <vt:lpstr>StartDateA</vt:lpstr>
      <vt:lpstr>StartDateR</vt:lpstr>
    </vt:vector>
  </TitlesOfParts>
  <Company>Lancashire Constabulary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12951</dc:creator>
  <cp:lastModifiedBy>sfreeman001</cp:lastModifiedBy>
  <cp:lastPrinted>2016-04-01T12:52:47Z</cp:lastPrinted>
  <dcterms:created xsi:type="dcterms:W3CDTF">2012-10-19T12:44:17Z</dcterms:created>
  <dcterms:modified xsi:type="dcterms:W3CDTF">2016-05-26T15:37:14Z</dcterms:modified>
</cp:coreProperties>
</file>